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Workbook______________"/>
  <mc:AlternateContent xmlns:mc="http://schemas.openxmlformats.org/markup-compatibility/2006">
    <mc:Choice Requires="x15">
      <x15ac:absPath xmlns:x15ac="http://schemas.microsoft.com/office/spreadsheetml/2010/11/ac" url="D:\Work\Business\BL2024\"/>
    </mc:Choice>
  </mc:AlternateContent>
  <xr:revisionPtr revIDLastSave="0" documentId="13_ncr:1_{6F24FDF5-5CAE-4D99-9171-9A0EC93199F0}" xr6:coauthVersionLast="36" xr6:coauthVersionMax="47" xr10:uidLastSave="{00000000-0000-0000-0000-000000000000}"/>
  <bookViews>
    <workbookView xWindow="0" yWindow="0" windowWidth="20400" windowHeight="7545" tabRatio="906" xr2:uid="{00000000-000D-0000-FFFF-FFFF00000000}"/>
  </bookViews>
  <sheets>
    <sheet name="פתיח " sheetId="8" r:id="rId1"/>
    <sheet name="שאלון-חובה" sheetId="9" r:id="rId2"/>
    <sheet name="מקור" sheetId="1" state="hidden" r:id="rId3"/>
    <sheet name="כיתת תקשורת" sheetId="20" r:id="rId4"/>
    <sheet name="כיתה רב נכותי" sheetId="11" r:id="rId5"/>
    <sheet name="פיזיותרפיה" sheetId="4" r:id="rId6"/>
    <sheet name="ריפוי בעיסוק" sheetId="14" r:id="rId7"/>
    <sheet name="קלינאי תקשורת" sheetId="15" r:id="rId8"/>
    <sheet name="סנוזלן " sheetId="19" r:id="rId9"/>
    <sheet name="מתקני חצר" sheetId="5" r:id="rId10"/>
    <sheet name="סיכום למגיש הבקשה" sheetId="21" r:id="rId11"/>
    <sheet name="ריכוז נתונים - סיכום" sheetId="22" r:id="rId12"/>
    <sheet name="Sheet1" sheetId="23" state="hidden" r:id="rId13"/>
  </sheets>
  <definedNames>
    <definedName name="_ftn2" localSheetId="2">מקור!$B$54</definedName>
    <definedName name="_ftn3" localSheetId="2">מקור!$B$55</definedName>
    <definedName name="_ftn4" localSheetId="2">מקור!$B$56</definedName>
    <definedName name="_ftnref1" localSheetId="2">מקור!$B$10</definedName>
    <definedName name="_ftnref2" localSheetId="2">מקור!$B$14</definedName>
    <definedName name="_ftnref3" localSheetId="2">מקור!$B$21</definedName>
    <definedName name="_ftnref4" localSheetId="2">מקור!$B$46</definedName>
    <definedName name="BedroomType" localSheetId="4">#REF!</definedName>
    <definedName name="BedroomType" localSheetId="10">#REF!</definedName>
    <definedName name="BedroomType" localSheetId="7">#REF!</definedName>
    <definedName name="BedroomType" localSheetId="11">#REF!</definedName>
    <definedName name="BedroomType" localSheetId="6">#REF!</definedName>
    <definedName name="BedroomType">#REF!</definedName>
    <definedName name="_xlnm.Print_Area" localSheetId="4">'כיתה רב נכותי'!$A$2:$P$31</definedName>
    <definedName name="_xlnm.Print_Area" localSheetId="2">מקור!$A$40:$O$56</definedName>
    <definedName name="_xlnm.Print_Area" localSheetId="9">'מתקני חצר'!$B$1:$R$54</definedName>
    <definedName name="_xlnm.Print_Area" localSheetId="10">'סיכום למגיש הבקשה'!$A$1:$F$30</definedName>
    <definedName name="_xlnm.Print_Area" localSheetId="5">פיזיותרפיה!$A$2:$O$31</definedName>
    <definedName name="_xlnm.Print_Area" localSheetId="0">'פתיח '!$B$2:$M$41</definedName>
    <definedName name="_xlnm.Print_Area" localSheetId="11">'ריכוז נתונים - סיכום'!$A$1:$G$30</definedName>
    <definedName name="_xlnm.Print_Area" localSheetId="6">'ריפוי בעיסוק'!$A$2:$O$23</definedName>
    <definedName name="_xlnm.Print_Area" localSheetId="1">'שאלון-חובה'!$A$2:$A$27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5" l="1"/>
  <c r="Q8" i="19" l="1"/>
  <c r="R8" i="19"/>
  <c r="Q9" i="19"/>
  <c r="R9" i="19"/>
  <c r="Q10" i="19"/>
  <c r="R10" i="19"/>
  <c r="Q11" i="19"/>
  <c r="R11" i="19"/>
  <c r="Q12" i="19"/>
  <c r="R12" i="19"/>
  <c r="Q13" i="19"/>
  <c r="R13" i="19"/>
  <c r="Q14" i="19"/>
  <c r="R14" i="19"/>
  <c r="Q15" i="19"/>
  <c r="R15" i="19"/>
  <c r="Q16" i="19"/>
  <c r="R16" i="19"/>
  <c r="Q17" i="19"/>
  <c r="R17" i="19"/>
  <c r="Q18" i="19"/>
  <c r="R18" i="19"/>
  <c r="J10" i="5"/>
  <c r="J23" i="5"/>
  <c r="Q7" i="19"/>
  <c r="R7" i="19"/>
  <c r="S24" i="5"/>
  <c r="R24" i="5"/>
  <c r="S22" i="5"/>
  <c r="R22" i="5"/>
  <c r="S21" i="5"/>
  <c r="R21" i="5"/>
  <c r="S20" i="5"/>
  <c r="R20" i="5"/>
  <c r="S18" i="5"/>
  <c r="R18" i="5"/>
  <c r="S16" i="5"/>
  <c r="R16" i="5"/>
  <c r="S15" i="5"/>
  <c r="R15" i="5"/>
  <c r="S14" i="5"/>
  <c r="R14" i="5"/>
  <c r="R39" i="15"/>
  <c r="Q39" i="15"/>
  <c r="R38" i="15"/>
  <c r="Q38" i="15"/>
  <c r="R37" i="15"/>
  <c r="Q37" i="15"/>
  <c r="R36" i="15"/>
  <c r="Q36" i="15"/>
  <c r="R35" i="15"/>
  <c r="Q35" i="15"/>
  <c r="R34" i="15"/>
  <c r="Q34" i="15"/>
  <c r="R33" i="15"/>
  <c r="Q33" i="15"/>
  <c r="R32" i="15"/>
  <c r="Q32" i="15"/>
  <c r="R30" i="15"/>
  <c r="Q30" i="15"/>
  <c r="R29" i="15"/>
  <c r="Q29" i="15"/>
  <c r="R28" i="15"/>
  <c r="Q28" i="15"/>
  <c r="R27" i="15"/>
  <c r="Q27" i="15"/>
  <c r="R26" i="15"/>
  <c r="Q26" i="15"/>
  <c r="R25" i="15"/>
  <c r="Q25" i="15"/>
  <c r="R24" i="15"/>
  <c r="Q24" i="15"/>
  <c r="R23" i="15"/>
  <c r="Q23" i="15"/>
  <c r="R21" i="15"/>
  <c r="Q21" i="15"/>
  <c r="R20" i="15"/>
  <c r="Q20" i="15"/>
  <c r="R19" i="15"/>
  <c r="Q19" i="15"/>
  <c r="R18" i="15"/>
  <c r="Q18" i="15"/>
  <c r="R17" i="15"/>
  <c r="Q17" i="15"/>
  <c r="R16" i="15"/>
  <c r="Q16" i="15"/>
  <c r="R15" i="15"/>
  <c r="Q15" i="15"/>
  <c r="R14" i="15"/>
  <c r="Q14" i="15"/>
  <c r="R13" i="15"/>
  <c r="Q13" i="15"/>
  <c r="R12" i="15"/>
  <c r="Q12" i="15"/>
  <c r="R11" i="15"/>
  <c r="Q11" i="15"/>
  <c r="R10" i="15"/>
  <c r="Q10" i="15"/>
  <c r="R9" i="15"/>
  <c r="Q9" i="15"/>
  <c r="R8" i="15"/>
  <c r="Q8" i="15"/>
  <c r="R49" i="14"/>
  <c r="Q49" i="14"/>
  <c r="R48" i="14"/>
  <c r="Q48" i="14"/>
  <c r="R47" i="14"/>
  <c r="Q47" i="14"/>
  <c r="R46" i="14"/>
  <c r="Q46" i="14"/>
  <c r="R45" i="14"/>
  <c r="Q45" i="14"/>
  <c r="R44" i="14"/>
  <c r="Q44" i="14"/>
  <c r="R43" i="14"/>
  <c r="Q43" i="14"/>
  <c r="R41" i="14"/>
  <c r="Q41" i="14"/>
  <c r="R40" i="14"/>
  <c r="Q40" i="14"/>
  <c r="R39" i="14"/>
  <c r="Q39" i="14"/>
  <c r="R38" i="14"/>
  <c r="Q38" i="14"/>
  <c r="R37" i="14"/>
  <c r="Q37" i="14"/>
  <c r="R36" i="14"/>
  <c r="Q36" i="14"/>
  <c r="R35" i="14"/>
  <c r="Q35" i="14"/>
  <c r="R33" i="14"/>
  <c r="Q33" i="14"/>
  <c r="R32" i="14"/>
  <c r="Q32" i="14"/>
  <c r="R31" i="14"/>
  <c r="Q31" i="14"/>
  <c r="R30" i="14"/>
  <c r="Q30" i="14"/>
  <c r="R29" i="14"/>
  <c r="Q29" i="14"/>
  <c r="R28" i="14"/>
  <c r="Q28" i="14"/>
  <c r="R27" i="14"/>
  <c r="Q27" i="14"/>
  <c r="R26" i="14"/>
  <c r="Q26" i="14"/>
  <c r="R25" i="14"/>
  <c r="Q25" i="14"/>
  <c r="R24" i="14"/>
  <c r="Q24" i="14"/>
  <c r="R23" i="14"/>
  <c r="Q23" i="14"/>
  <c r="R22" i="14"/>
  <c r="Q22" i="14"/>
  <c r="R21" i="14"/>
  <c r="Q21" i="14"/>
  <c r="R19" i="14"/>
  <c r="Q19" i="14"/>
  <c r="R18" i="14"/>
  <c r="Q18" i="14"/>
  <c r="R17" i="14"/>
  <c r="Q17" i="14"/>
  <c r="R16" i="14"/>
  <c r="Q16" i="14"/>
  <c r="R15" i="14"/>
  <c r="Q15" i="14"/>
  <c r="R14" i="14"/>
  <c r="Q14" i="14"/>
  <c r="R13" i="14"/>
  <c r="Q13" i="14"/>
  <c r="R12" i="14"/>
  <c r="Q12" i="14"/>
  <c r="R11" i="14"/>
  <c r="Q11" i="14"/>
  <c r="R10" i="14"/>
  <c r="Q10" i="14"/>
  <c r="R9" i="14"/>
  <c r="Q9" i="14"/>
  <c r="R8" i="14"/>
  <c r="Q8" i="14"/>
  <c r="R41" i="4"/>
  <c r="Q41" i="4"/>
  <c r="R39" i="4"/>
  <c r="Q39" i="4"/>
  <c r="R38" i="4"/>
  <c r="Q38" i="4"/>
  <c r="R37" i="4"/>
  <c r="Q37" i="4"/>
  <c r="R35" i="4"/>
  <c r="Q35" i="4"/>
  <c r="R34" i="4"/>
  <c r="Q34" i="4"/>
  <c r="R33" i="4"/>
  <c r="Q33" i="4"/>
  <c r="R32" i="4"/>
  <c r="Q32" i="4"/>
  <c r="R31" i="4"/>
  <c r="Q31" i="4"/>
  <c r="R30" i="4"/>
  <c r="Q30" i="4"/>
  <c r="R29" i="4"/>
  <c r="Q29" i="4"/>
  <c r="R28" i="4"/>
  <c r="Q28" i="4"/>
  <c r="R27" i="4"/>
  <c r="Q27" i="4"/>
  <c r="R26" i="4"/>
  <c r="Q26" i="4"/>
  <c r="R25" i="4"/>
  <c r="Q25" i="4"/>
  <c r="R24" i="4"/>
  <c r="Q24" i="4"/>
  <c r="R23" i="4"/>
  <c r="Q23" i="4"/>
  <c r="R22" i="4"/>
  <c r="Q22" i="4"/>
  <c r="R21" i="4"/>
  <c r="Q21" i="4"/>
  <c r="R20" i="4"/>
  <c r="Q20" i="4"/>
  <c r="R19" i="4"/>
  <c r="Q19" i="4"/>
  <c r="R17" i="4"/>
  <c r="Q17" i="4"/>
  <c r="R16" i="4"/>
  <c r="Q16" i="4"/>
  <c r="R15" i="4"/>
  <c r="Q15" i="4"/>
  <c r="R14" i="4"/>
  <c r="Q14" i="4"/>
  <c r="R13" i="4"/>
  <c r="Q13" i="4"/>
  <c r="R12" i="4"/>
  <c r="Q12" i="4"/>
  <c r="R11" i="4"/>
  <c r="Q11" i="4"/>
  <c r="R10" i="4"/>
  <c r="Q10" i="4"/>
  <c r="R9" i="4"/>
  <c r="Q9" i="4"/>
  <c r="R8" i="4"/>
  <c r="Q8" i="4"/>
  <c r="R36" i="11"/>
  <c r="Q36" i="11"/>
  <c r="R35" i="11"/>
  <c r="Q35" i="11"/>
  <c r="R34" i="11"/>
  <c r="Q34" i="11"/>
  <c r="R33" i="11"/>
  <c r="Q33" i="11"/>
  <c r="R31" i="11"/>
  <c r="Q31" i="11"/>
  <c r="R30" i="11"/>
  <c r="Q30" i="11"/>
  <c r="R29" i="11"/>
  <c r="Q29" i="11"/>
  <c r="R28" i="11"/>
  <c r="Q28" i="11"/>
  <c r="R27" i="11"/>
  <c r="Q27" i="11"/>
  <c r="R25" i="11"/>
  <c r="Q25" i="11"/>
  <c r="R24" i="11"/>
  <c r="Q24" i="11"/>
  <c r="R23" i="11"/>
  <c r="Q23" i="11"/>
  <c r="R22" i="11"/>
  <c r="Q22" i="11"/>
  <c r="R21" i="11"/>
  <c r="Q21" i="11"/>
  <c r="R19" i="11"/>
  <c r="Q19" i="11"/>
  <c r="R18" i="11"/>
  <c r="Q18" i="11"/>
  <c r="R17" i="11"/>
  <c r="Q17" i="11"/>
  <c r="R16" i="11"/>
  <c r="Q16" i="11"/>
  <c r="R15" i="11"/>
  <c r="Q15" i="11"/>
  <c r="R14" i="11"/>
  <c r="Q14" i="11"/>
  <c r="R13" i="11"/>
  <c r="Q13" i="11"/>
  <c r="R12" i="11"/>
  <c r="Q12" i="11"/>
  <c r="R11" i="11"/>
  <c r="Q11" i="11"/>
  <c r="R10" i="11"/>
  <c r="Q10" i="11"/>
  <c r="R31" i="20"/>
  <c r="Q31" i="20"/>
  <c r="R30" i="20"/>
  <c r="Q30" i="20"/>
  <c r="R29" i="20"/>
  <c r="Q29" i="20"/>
  <c r="R28" i="20"/>
  <c r="Q28" i="20"/>
  <c r="R27" i="20"/>
  <c r="Q27" i="20"/>
  <c r="R25" i="20"/>
  <c r="Q25" i="20"/>
  <c r="R24" i="20"/>
  <c r="Q24" i="20"/>
  <c r="R23" i="20"/>
  <c r="Q23" i="20"/>
  <c r="R22" i="20"/>
  <c r="Q22" i="20"/>
  <c r="R21" i="20"/>
  <c r="Q21" i="20"/>
  <c r="R19" i="20"/>
  <c r="Q19" i="20"/>
  <c r="R18" i="20"/>
  <c r="Q18" i="20"/>
  <c r="R17" i="20"/>
  <c r="Q17" i="20"/>
  <c r="R16" i="20"/>
  <c r="Q16" i="20"/>
  <c r="R15" i="20"/>
  <c r="Q15" i="20"/>
  <c r="R14" i="20"/>
  <c r="Q14" i="20"/>
  <c r="R13" i="20"/>
  <c r="Q13" i="20"/>
  <c r="R12" i="20"/>
  <c r="Q12" i="20"/>
  <c r="R11" i="20"/>
  <c r="Q11" i="20"/>
  <c r="R10" i="20"/>
  <c r="Q10" i="20"/>
  <c r="D37" i="11" l="1"/>
  <c r="I37" i="11" s="1"/>
  <c r="L36" i="11"/>
  <c r="M36" i="11" s="1"/>
  <c r="N36" i="11" s="1"/>
  <c r="G36" i="11"/>
  <c r="I36" i="11" s="1"/>
  <c r="D36" i="11"/>
  <c r="L35" i="11"/>
  <c r="M35" i="11" s="1"/>
  <c r="N35" i="11" s="1"/>
  <c r="G35" i="11"/>
  <c r="D35" i="11"/>
  <c r="L34" i="11"/>
  <c r="M34" i="11" s="1"/>
  <c r="N34" i="11" s="1"/>
  <c r="G34" i="11"/>
  <c r="I34" i="11" s="1"/>
  <c r="D34" i="11"/>
  <c r="L33" i="11"/>
  <c r="M33" i="11" s="1"/>
  <c r="N33" i="11" s="1"/>
  <c r="G33" i="11"/>
  <c r="D33" i="11"/>
  <c r="R19" i="19"/>
  <c r="I33" i="11" l="1"/>
  <c r="I35" i="11"/>
  <c r="H33" i="11"/>
  <c r="H35" i="11"/>
  <c r="H34" i="11"/>
  <c r="H36" i="11"/>
  <c r="L39" i="15"/>
  <c r="M39" i="15" s="1"/>
  <c r="I39" i="15"/>
  <c r="G39" i="15"/>
  <c r="H39" i="15" s="1"/>
  <c r="I38" i="15"/>
  <c r="G38" i="15"/>
  <c r="H38" i="15" s="1"/>
  <c r="I37" i="15"/>
  <c r="G37" i="15"/>
  <c r="H37" i="15" s="1"/>
  <c r="L37" i="15"/>
  <c r="M37" i="15" s="1"/>
  <c r="L36" i="15"/>
  <c r="M36" i="15" s="1"/>
  <c r="I36" i="15"/>
  <c r="L35" i="15"/>
  <c r="M35" i="15" s="1"/>
  <c r="I35" i="15"/>
  <c r="G35" i="15"/>
  <c r="H35" i="15" s="1"/>
  <c r="I34" i="15"/>
  <c r="G34" i="15"/>
  <c r="H34" i="15" s="1"/>
  <c r="I33" i="15"/>
  <c r="G33" i="15"/>
  <c r="H33" i="15" s="1"/>
  <c r="L33" i="15"/>
  <c r="M33" i="15" s="1"/>
  <c r="L32" i="15"/>
  <c r="M32" i="15" s="1"/>
  <c r="I32" i="15"/>
  <c r="L30" i="15"/>
  <c r="M30" i="15" s="1"/>
  <c r="I30" i="15"/>
  <c r="G30" i="15"/>
  <c r="H30" i="15" s="1"/>
  <c r="I29" i="15"/>
  <c r="G29" i="15"/>
  <c r="H29" i="15" s="1"/>
  <c r="I28" i="15"/>
  <c r="G28" i="15"/>
  <c r="H28" i="15" s="1"/>
  <c r="L28" i="15"/>
  <c r="M28" i="15" s="1"/>
  <c r="L27" i="15"/>
  <c r="M27" i="15" s="1"/>
  <c r="I27" i="15"/>
  <c r="L26" i="15"/>
  <c r="M26" i="15" s="1"/>
  <c r="I26" i="15"/>
  <c r="G26" i="15"/>
  <c r="H26" i="15" s="1"/>
  <c r="I25" i="15"/>
  <c r="G25" i="15"/>
  <c r="H25" i="15" s="1"/>
  <c r="I24" i="15"/>
  <c r="G24" i="15"/>
  <c r="H24" i="15" s="1"/>
  <c r="L24" i="15"/>
  <c r="M24" i="15" s="1"/>
  <c r="L23" i="15"/>
  <c r="M23" i="15" s="1"/>
  <c r="I23" i="15"/>
  <c r="G9" i="15"/>
  <c r="H9" i="15" s="1"/>
  <c r="I9" i="15"/>
  <c r="L9" i="15"/>
  <c r="M9" i="15" s="1"/>
  <c r="G10" i="15"/>
  <c r="H10" i="15" s="1"/>
  <c r="I11" i="15"/>
  <c r="G11" i="15"/>
  <c r="H11" i="15" s="1"/>
  <c r="L11" i="15"/>
  <c r="M11" i="15" s="1"/>
  <c r="G12" i="15"/>
  <c r="H12" i="15" s="1"/>
  <c r="I12" i="15"/>
  <c r="L12" i="15"/>
  <c r="M12" i="15" s="1"/>
  <c r="G13" i="15"/>
  <c r="H13" i="15" s="1"/>
  <c r="I13" i="15"/>
  <c r="L13" i="15"/>
  <c r="M13" i="15" s="1"/>
  <c r="G14" i="15"/>
  <c r="H14" i="15" s="1"/>
  <c r="L14" i="15"/>
  <c r="M14" i="15" s="1"/>
  <c r="I15" i="15"/>
  <c r="G15" i="15"/>
  <c r="H15" i="15" s="1"/>
  <c r="L15" i="15"/>
  <c r="M15" i="15" s="1"/>
  <c r="G16" i="15"/>
  <c r="H16" i="15" s="1"/>
  <c r="I16" i="15"/>
  <c r="L16" i="15"/>
  <c r="M16" i="15" s="1"/>
  <c r="G17" i="15"/>
  <c r="H17" i="15" s="1"/>
  <c r="I17" i="15"/>
  <c r="L17" i="15"/>
  <c r="M17" i="15" s="1"/>
  <c r="G18" i="15"/>
  <c r="H18" i="15" s="1"/>
  <c r="L18" i="15"/>
  <c r="M18" i="15" s="1"/>
  <c r="G19" i="15"/>
  <c r="H19" i="15" s="1"/>
  <c r="I19" i="15"/>
  <c r="L19" i="15"/>
  <c r="M19" i="15" s="1"/>
  <c r="G20" i="15"/>
  <c r="H20" i="15" s="1"/>
  <c r="I20" i="15"/>
  <c r="L20" i="15"/>
  <c r="M20" i="15" s="1"/>
  <c r="N20" i="15" s="1"/>
  <c r="G21" i="15"/>
  <c r="H21" i="15" s="1"/>
  <c r="I21" i="15"/>
  <c r="L21" i="15"/>
  <c r="M21" i="15" s="1"/>
  <c r="I8" i="15"/>
  <c r="G8" i="15"/>
  <c r="H8" i="15" s="1"/>
  <c r="D39" i="15"/>
  <c r="D38" i="15"/>
  <c r="D37" i="15"/>
  <c r="D36" i="15"/>
  <c r="D35" i="15"/>
  <c r="D34" i="15"/>
  <c r="D33" i="15"/>
  <c r="D32" i="15"/>
  <c r="D30" i="15"/>
  <c r="D29" i="15"/>
  <c r="D28" i="15"/>
  <c r="D27" i="15"/>
  <c r="D26" i="15"/>
  <c r="D25" i="15"/>
  <c r="D24" i="15"/>
  <c r="D21" i="15"/>
  <c r="D9" i="15"/>
  <c r="D10" i="15"/>
  <c r="D11" i="15"/>
  <c r="D12" i="15"/>
  <c r="D13" i="15"/>
  <c r="D14" i="15"/>
  <c r="D15" i="15"/>
  <c r="D16" i="15"/>
  <c r="D17" i="15"/>
  <c r="D18" i="15"/>
  <c r="D19" i="15"/>
  <c r="D20" i="15"/>
  <c r="D8" i="19"/>
  <c r="D9" i="19"/>
  <c r="D10" i="19"/>
  <c r="D11" i="19"/>
  <c r="D12" i="19"/>
  <c r="D13" i="19"/>
  <c r="D14" i="19"/>
  <c r="D15" i="19"/>
  <c r="D16" i="19"/>
  <c r="D17" i="19"/>
  <c r="D18" i="19"/>
  <c r="G8" i="19"/>
  <c r="H8" i="19" s="1"/>
  <c r="I8" i="19"/>
  <c r="L8" i="19"/>
  <c r="M8" i="19" s="1"/>
  <c r="G9" i="19"/>
  <c r="H9" i="19" s="1"/>
  <c r="L9" i="19"/>
  <c r="M9" i="19" s="1"/>
  <c r="N9" i="19" s="1"/>
  <c r="I10" i="19"/>
  <c r="G10" i="19"/>
  <c r="H10" i="19" s="1"/>
  <c r="L10" i="19"/>
  <c r="M10" i="19" s="1"/>
  <c r="N10" i="19" s="1"/>
  <c r="G11" i="19"/>
  <c r="I11" i="19"/>
  <c r="L11" i="19"/>
  <c r="M11" i="19" s="1"/>
  <c r="G12" i="19"/>
  <c r="H12" i="19" s="1"/>
  <c r="I12" i="19"/>
  <c r="L12" i="19"/>
  <c r="M12" i="19" s="1"/>
  <c r="N12" i="19" s="1"/>
  <c r="G13" i="19"/>
  <c r="H13" i="19" s="1"/>
  <c r="L13" i="19"/>
  <c r="M13" i="19" s="1"/>
  <c r="N13" i="19" s="1"/>
  <c r="I14" i="19"/>
  <c r="G14" i="19"/>
  <c r="H14" i="19" s="1"/>
  <c r="L14" i="19"/>
  <c r="M14" i="19" s="1"/>
  <c r="G15" i="19"/>
  <c r="I15" i="19"/>
  <c r="L15" i="19"/>
  <c r="M15" i="19" s="1"/>
  <c r="G16" i="19"/>
  <c r="H16" i="19" s="1"/>
  <c r="I16" i="19"/>
  <c r="L16" i="19"/>
  <c r="M16" i="19" s="1"/>
  <c r="G17" i="19"/>
  <c r="H17" i="19" s="1"/>
  <c r="L17" i="19"/>
  <c r="M17" i="19" s="1"/>
  <c r="N17" i="19" s="1"/>
  <c r="I18" i="19"/>
  <c r="G18" i="19"/>
  <c r="H18" i="19" s="1"/>
  <c r="L18" i="19"/>
  <c r="M18" i="19" s="1"/>
  <c r="N18" i="19" s="1"/>
  <c r="I7" i="19"/>
  <c r="G7" i="19"/>
  <c r="C28" i="22"/>
  <c r="C28" i="21"/>
  <c r="H15" i="5"/>
  <c r="M15" i="5"/>
  <c r="N15" i="5" s="1"/>
  <c r="H16" i="5"/>
  <c r="M16" i="5"/>
  <c r="N16" i="5" s="1"/>
  <c r="H17" i="5"/>
  <c r="M17" i="5"/>
  <c r="H18" i="5"/>
  <c r="M18" i="5"/>
  <c r="N18" i="5" s="1"/>
  <c r="H21" i="5"/>
  <c r="H22" i="5"/>
  <c r="H23" i="5"/>
  <c r="H24" i="5"/>
  <c r="M24" i="5"/>
  <c r="N24" i="5" s="1"/>
  <c r="M21" i="5"/>
  <c r="N21" i="5" s="1"/>
  <c r="M22" i="5"/>
  <c r="N22" i="5" s="1"/>
  <c r="M23" i="5"/>
  <c r="H20" i="5"/>
  <c r="H14" i="5"/>
  <c r="E21" i="5"/>
  <c r="E22" i="5"/>
  <c r="E23" i="5"/>
  <c r="E24" i="5"/>
  <c r="E20" i="5"/>
  <c r="E15" i="5"/>
  <c r="E16" i="5"/>
  <c r="E17" i="5"/>
  <c r="E18" i="5"/>
  <c r="L49" i="14"/>
  <c r="M49" i="14" s="1"/>
  <c r="I49" i="14"/>
  <c r="G49" i="14"/>
  <c r="H49" i="14" s="1"/>
  <c r="I48" i="14"/>
  <c r="G48" i="14"/>
  <c r="H48" i="14" s="1"/>
  <c r="I47" i="14"/>
  <c r="G47" i="14"/>
  <c r="H47" i="14" s="1"/>
  <c r="L47" i="14"/>
  <c r="M47" i="14" s="1"/>
  <c r="L46" i="14"/>
  <c r="M46" i="14" s="1"/>
  <c r="I46" i="14"/>
  <c r="L45" i="14"/>
  <c r="M45" i="14" s="1"/>
  <c r="I45" i="14"/>
  <c r="G45" i="14"/>
  <c r="H45" i="14" s="1"/>
  <c r="I44" i="14"/>
  <c r="G44" i="14"/>
  <c r="H44" i="14" s="1"/>
  <c r="I43" i="14"/>
  <c r="G43" i="14"/>
  <c r="H43" i="14" s="1"/>
  <c r="L43" i="14"/>
  <c r="M43" i="14" s="1"/>
  <c r="I41" i="14"/>
  <c r="G41" i="14"/>
  <c r="H41" i="14" s="1"/>
  <c r="I40" i="14"/>
  <c r="G40" i="14"/>
  <c r="H40" i="14" s="1"/>
  <c r="I39" i="14"/>
  <c r="G39" i="14"/>
  <c r="H39" i="14" s="1"/>
  <c r="L39" i="14"/>
  <c r="M39" i="14" s="1"/>
  <c r="I38" i="14"/>
  <c r="G38" i="14"/>
  <c r="H38" i="14" s="1"/>
  <c r="I37" i="14"/>
  <c r="G37" i="14"/>
  <c r="H37" i="14" s="1"/>
  <c r="I36" i="14"/>
  <c r="G36" i="14"/>
  <c r="H36" i="14" s="1"/>
  <c r="L36" i="14"/>
  <c r="M36" i="14" s="1"/>
  <c r="L35" i="14"/>
  <c r="M35" i="14" s="1"/>
  <c r="I35" i="14"/>
  <c r="G33" i="14"/>
  <c r="H33" i="14" s="1"/>
  <c r="I33" i="14"/>
  <c r="L33" i="14"/>
  <c r="M33" i="14" s="1"/>
  <c r="I32" i="14"/>
  <c r="G32" i="14"/>
  <c r="H32" i="14" s="1"/>
  <c r="I31" i="14"/>
  <c r="G31" i="14"/>
  <c r="H31" i="14" s="1"/>
  <c r="I30" i="14"/>
  <c r="G30" i="14"/>
  <c r="H30" i="14" s="1"/>
  <c r="L30" i="14"/>
  <c r="M30" i="14" s="1"/>
  <c r="I29" i="14"/>
  <c r="I28" i="14"/>
  <c r="G28" i="14"/>
  <c r="H28" i="14" s="1"/>
  <c r="I27" i="14"/>
  <c r="G27" i="14"/>
  <c r="H27" i="14" s="1"/>
  <c r="I26" i="14"/>
  <c r="G26" i="14"/>
  <c r="H26" i="14" s="1"/>
  <c r="L26" i="14"/>
  <c r="M26" i="14" s="1"/>
  <c r="I25" i="14"/>
  <c r="I24" i="14"/>
  <c r="G24" i="14"/>
  <c r="H24" i="14" s="1"/>
  <c r="I23" i="14"/>
  <c r="G23" i="14"/>
  <c r="H23" i="14" s="1"/>
  <c r="I22" i="14"/>
  <c r="G22" i="14"/>
  <c r="H22" i="14" s="1"/>
  <c r="L22" i="14"/>
  <c r="M22" i="14" s="1"/>
  <c r="I21" i="14"/>
  <c r="G19" i="14"/>
  <c r="H19" i="14" s="1"/>
  <c r="I19" i="14"/>
  <c r="L19" i="14"/>
  <c r="M19" i="14" s="1"/>
  <c r="G9" i="14"/>
  <c r="H9" i="14" s="1"/>
  <c r="I9" i="14"/>
  <c r="L9" i="14"/>
  <c r="M9" i="14" s="1"/>
  <c r="G10" i="14"/>
  <c r="H10" i="14" s="1"/>
  <c r="L10" i="14"/>
  <c r="M10" i="14" s="1"/>
  <c r="I11" i="14"/>
  <c r="G11" i="14"/>
  <c r="H11" i="14" s="1"/>
  <c r="L11" i="14"/>
  <c r="M11" i="14" s="1"/>
  <c r="G12" i="14"/>
  <c r="H12" i="14" s="1"/>
  <c r="I12" i="14"/>
  <c r="L12" i="14"/>
  <c r="M12" i="14" s="1"/>
  <c r="G13" i="14"/>
  <c r="H13" i="14" s="1"/>
  <c r="I13" i="14"/>
  <c r="L13" i="14"/>
  <c r="M13" i="14" s="1"/>
  <c r="G14" i="14"/>
  <c r="H14" i="14" s="1"/>
  <c r="L14" i="14"/>
  <c r="M14" i="14" s="1"/>
  <c r="I15" i="14"/>
  <c r="G15" i="14"/>
  <c r="H15" i="14" s="1"/>
  <c r="L15" i="14"/>
  <c r="M15" i="14" s="1"/>
  <c r="G16" i="14"/>
  <c r="H16" i="14" s="1"/>
  <c r="I16" i="14"/>
  <c r="L16" i="14"/>
  <c r="M16" i="14" s="1"/>
  <c r="G17" i="14"/>
  <c r="H17" i="14" s="1"/>
  <c r="I17" i="14"/>
  <c r="L17" i="14"/>
  <c r="M17" i="14" s="1"/>
  <c r="G18" i="14"/>
  <c r="H18" i="14" s="1"/>
  <c r="L18" i="14"/>
  <c r="M18" i="14" s="1"/>
  <c r="D49" i="14"/>
  <c r="D44" i="14"/>
  <c r="D45" i="14"/>
  <c r="D46" i="14"/>
  <c r="D47" i="14"/>
  <c r="D48" i="14"/>
  <c r="D36" i="14"/>
  <c r="D37" i="14"/>
  <c r="D38" i="14"/>
  <c r="D39" i="14"/>
  <c r="D40" i="14"/>
  <c r="D41" i="14"/>
  <c r="D22" i="14"/>
  <c r="D23" i="14"/>
  <c r="D24" i="14"/>
  <c r="D25" i="14"/>
  <c r="D26" i="14"/>
  <c r="D27" i="14"/>
  <c r="D28" i="14"/>
  <c r="D29" i="14"/>
  <c r="D30" i="14"/>
  <c r="D31" i="14"/>
  <c r="D32" i="14"/>
  <c r="D33" i="14"/>
  <c r="D9" i="14"/>
  <c r="D10" i="14"/>
  <c r="D11" i="14"/>
  <c r="D12" i="14"/>
  <c r="D13" i="14"/>
  <c r="D14" i="14"/>
  <c r="D15" i="14"/>
  <c r="D16" i="14"/>
  <c r="D17" i="14"/>
  <c r="D18" i="14"/>
  <c r="D19" i="14"/>
  <c r="I41" i="4"/>
  <c r="G41" i="4"/>
  <c r="H41" i="4" s="1"/>
  <c r="I39" i="4"/>
  <c r="G39" i="4"/>
  <c r="H39" i="4" s="1"/>
  <c r="I38" i="4"/>
  <c r="G38" i="4"/>
  <c r="H38" i="4" s="1"/>
  <c r="I37" i="4"/>
  <c r="G37" i="4"/>
  <c r="H37" i="4" s="1"/>
  <c r="L37" i="4"/>
  <c r="M37" i="4" s="1"/>
  <c r="N37" i="4" s="1"/>
  <c r="G35" i="4"/>
  <c r="H35" i="4" s="1"/>
  <c r="I34" i="4"/>
  <c r="G34" i="4"/>
  <c r="H34" i="4" s="1"/>
  <c r="I33" i="4"/>
  <c r="L33" i="4"/>
  <c r="M33" i="4" s="1"/>
  <c r="G32" i="4"/>
  <c r="H32" i="4" s="1"/>
  <c r="I32" i="4"/>
  <c r="G31" i="4"/>
  <c r="H31" i="4" s="1"/>
  <c r="I30" i="4"/>
  <c r="G30" i="4"/>
  <c r="H30" i="4" s="1"/>
  <c r="I29" i="4"/>
  <c r="L29" i="4"/>
  <c r="M29" i="4" s="1"/>
  <c r="G28" i="4"/>
  <c r="H28" i="4" s="1"/>
  <c r="I28" i="4"/>
  <c r="G27" i="4"/>
  <c r="H27" i="4" s="1"/>
  <c r="I26" i="4"/>
  <c r="G26" i="4"/>
  <c r="H26" i="4" s="1"/>
  <c r="I25" i="4"/>
  <c r="L25" i="4"/>
  <c r="M25" i="4" s="1"/>
  <c r="G24" i="4"/>
  <c r="H24" i="4" s="1"/>
  <c r="I24" i="4"/>
  <c r="G23" i="4"/>
  <c r="H23" i="4" s="1"/>
  <c r="I22" i="4"/>
  <c r="G22" i="4"/>
  <c r="H22" i="4" s="1"/>
  <c r="I21" i="4"/>
  <c r="L21" i="4"/>
  <c r="M21" i="4" s="1"/>
  <c r="G20" i="4"/>
  <c r="H20" i="4" s="1"/>
  <c r="I20" i="4"/>
  <c r="G19" i="4"/>
  <c r="H19" i="4" s="1"/>
  <c r="G9" i="4"/>
  <c r="H9" i="4" s="1"/>
  <c r="I9" i="4"/>
  <c r="L9" i="4"/>
  <c r="M9" i="4" s="1"/>
  <c r="G10" i="4"/>
  <c r="H10" i="4" s="1"/>
  <c r="L10" i="4"/>
  <c r="M10" i="4" s="1"/>
  <c r="G11" i="4"/>
  <c r="H11" i="4" s="1"/>
  <c r="I11" i="4"/>
  <c r="L11" i="4"/>
  <c r="M11" i="4" s="1"/>
  <c r="I12" i="4"/>
  <c r="L12" i="4"/>
  <c r="M12" i="4" s="1"/>
  <c r="G13" i="4"/>
  <c r="H13" i="4" s="1"/>
  <c r="I13" i="4"/>
  <c r="L13" i="4"/>
  <c r="M13" i="4" s="1"/>
  <c r="G14" i="4"/>
  <c r="H14" i="4" s="1"/>
  <c r="L14" i="4"/>
  <c r="M14" i="4" s="1"/>
  <c r="G15" i="4"/>
  <c r="H15" i="4" s="1"/>
  <c r="I15" i="4"/>
  <c r="L15" i="4"/>
  <c r="M15" i="4"/>
  <c r="N15" i="4" s="1"/>
  <c r="I16" i="4"/>
  <c r="L16" i="4"/>
  <c r="M16" i="4" s="1"/>
  <c r="G17" i="4"/>
  <c r="H17" i="4" s="1"/>
  <c r="I17" i="4"/>
  <c r="L17" i="4"/>
  <c r="M17" i="4" s="1"/>
  <c r="N17" i="4" s="1"/>
  <c r="D41" i="4"/>
  <c r="D39" i="4"/>
  <c r="D38" i="4"/>
  <c r="D37" i="4"/>
  <c r="D35" i="4"/>
  <c r="D34" i="4"/>
  <c r="D33" i="4"/>
  <c r="D32" i="4"/>
  <c r="D31" i="4"/>
  <c r="D30" i="4"/>
  <c r="D29" i="4"/>
  <c r="D28" i="4"/>
  <c r="D27" i="4"/>
  <c r="D26" i="4"/>
  <c r="D25" i="4"/>
  <c r="D24" i="4"/>
  <c r="D23" i="4"/>
  <c r="D22" i="4"/>
  <c r="D21" i="4"/>
  <c r="D20" i="4"/>
  <c r="D19" i="4"/>
  <c r="D9" i="4"/>
  <c r="D10" i="4"/>
  <c r="D11" i="4"/>
  <c r="D12" i="4"/>
  <c r="D13" i="4"/>
  <c r="D14" i="4"/>
  <c r="D15" i="4"/>
  <c r="D16" i="4"/>
  <c r="D17" i="4"/>
  <c r="D31" i="11"/>
  <c r="D30" i="11"/>
  <c r="D29" i="11"/>
  <c r="D28" i="11"/>
  <c r="D27" i="11"/>
  <c r="D25" i="11"/>
  <c r="D24" i="11"/>
  <c r="D23" i="11"/>
  <c r="D22" i="11"/>
  <c r="D21" i="11"/>
  <c r="D19" i="11"/>
  <c r="D11" i="11"/>
  <c r="D12" i="11"/>
  <c r="D13" i="11"/>
  <c r="D14" i="11"/>
  <c r="D15" i="11"/>
  <c r="D16" i="11"/>
  <c r="D17" i="11"/>
  <c r="D18" i="11"/>
  <c r="D10" i="11"/>
  <c r="C23" i="22"/>
  <c r="C23" i="21"/>
  <c r="C22" i="22"/>
  <c r="G28" i="11"/>
  <c r="G27" i="11"/>
  <c r="L22" i="11"/>
  <c r="M22" i="11" s="1"/>
  <c r="L31" i="11"/>
  <c r="M31" i="11" s="1"/>
  <c r="G31" i="11"/>
  <c r="L30" i="11"/>
  <c r="M30" i="11" s="1"/>
  <c r="N30" i="11" s="1"/>
  <c r="G30" i="11"/>
  <c r="L29" i="11"/>
  <c r="M29" i="11" s="1"/>
  <c r="G29" i="11"/>
  <c r="L28" i="11"/>
  <c r="M28" i="11" s="1"/>
  <c r="L25" i="11"/>
  <c r="M25" i="11" s="1"/>
  <c r="G25" i="11"/>
  <c r="L24" i="11"/>
  <c r="M24" i="11" s="1"/>
  <c r="G24" i="11"/>
  <c r="L23" i="11"/>
  <c r="M23" i="11" s="1"/>
  <c r="G23" i="11"/>
  <c r="L21" i="11"/>
  <c r="M21" i="11" s="1"/>
  <c r="G21" i="11"/>
  <c r="G11" i="11"/>
  <c r="L11" i="11"/>
  <c r="M11" i="11" s="1"/>
  <c r="G12" i="11"/>
  <c r="L12" i="11"/>
  <c r="M12" i="11" s="1"/>
  <c r="N12" i="11" s="1"/>
  <c r="G13" i="11"/>
  <c r="L13" i="11"/>
  <c r="M13" i="11" s="1"/>
  <c r="G14" i="11"/>
  <c r="L14" i="11"/>
  <c r="M14" i="11" s="1"/>
  <c r="G15" i="11"/>
  <c r="L15" i="11"/>
  <c r="M15" i="11" s="1"/>
  <c r="G16" i="11"/>
  <c r="L16" i="11"/>
  <c r="M16" i="11" s="1"/>
  <c r="G17" i="11"/>
  <c r="L17" i="11"/>
  <c r="M17" i="11" s="1"/>
  <c r="G18" i="11"/>
  <c r="L18" i="11"/>
  <c r="M18" i="11" s="1"/>
  <c r="G19" i="11"/>
  <c r="L19" i="11"/>
  <c r="M19" i="11" s="1"/>
  <c r="L10" i="11"/>
  <c r="M10" i="11" s="1"/>
  <c r="G10" i="11"/>
  <c r="C22" i="21"/>
  <c r="L31" i="20"/>
  <c r="M31" i="20" s="1"/>
  <c r="L30" i="20"/>
  <c r="M30" i="20" s="1"/>
  <c r="L29" i="20"/>
  <c r="M29" i="20" s="1"/>
  <c r="L28" i="20"/>
  <c r="M28" i="20" s="1"/>
  <c r="L27" i="20"/>
  <c r="M27" i="20" s="1"/>
  <c r="L25" i="20"/>
  <c r="M25" i="20" s="1"/>
  <c r="L24" i="20"/>
  <c r="M24" i="20" s="1"/>
  <c r="L23" i="20"/>
  <c r="M23" i="20" s="1"/>
  <c r="L22" i="20"/>
  <c r="M22" i="20" s="1"/>
  <c r="L21" i="20"/>
  <c r="M21" i="20" s="1"/>
  <c r="L11" i="20"/>
  <c r="M11" i="20" s="1"/>
  <c r="L12" i="20"/>
  <c r="M12" i="20" s="1"/>
  <c r="L13" i="20"/>
  <c r="M13" i="20" s="1"/>
  <c r="L14" i="20"/>
  <c r="M14" i="20" s="1"/>
  <c r="L15" i="20"/>
  <c r="M15" i="20" s="1"/>
  <c r="L16" i="20"/>
  <c r="M16" i="20" s="1"/>
  <c r="L17" i="20"/>
  <c r="M17" i="20" s="1"/>
  <c r="L18" i="20"/>
  <c r="M18" i="20" s="1"/>
  <c r="L19" i="20"/>
  <c r="M19" i="20" s="1"/>
  <c r="G31" i="20"/>
  <c r="G30" i="20"/>
  <c r="G29" i="20"/>
  <c r="G28" i="20"/>
  <c r="G27" i="20"/>
  <c r="G25" i="20"/>
  <c r="G24" i="20"/>
  <c r="G23" i="20"/>
  <c r="G22" i="20"/>
  <c r="G21" i="20"/>
  <c r="G11" i="20"/>
  <c r="G12" i="20"/>
  <c r="G13" i="20"/>
  <c r="G14" i="20"/>
  <c r="G15" i="20"/>
  <c r="G16" i="20"/>
  <c r="G10" i="20"/>
  <c r="N23" i="5" l="1"/>
  <c r="S23" i="5" s="1"/>
  <c r="R23" i="5"/>
  <c r="N17" i="5"/>
  <c r="S17" i="5" s="1"/>
  <c r="R17" i="5"/>
  <c r="N21" i="11"/>
  <c r="N29" i="4"/>
  <c r="N36" i="14"/>
  <c r="N14" i="14"/>
  <c r="N45" i="14"/>
  <c r="N18" i="15"/>
  <c r="N17" i="15"/>
  <c r="N15" i="15"/>
  <c r="N33" i="4"/>
  <c r="N11" i="4"/>
  <c r="N14" i="4"/>
  <c r="O22" i="5"/>
  <c r="N16" i="14"/>
  <c r="N10" i="14"/>
  <c r="N47" i="14"/>
  <c r="N13" i="14"/>
  <c r="N17" i="11"/>
  <c r="I30" i="11"/>
  <c r="N13" i="11"/>
  <c r="N23" i="11"/>
  <c r="N15" i="11"/>
  <c r="N16" i="11"/>
  <c r="I24" i="11"/>
  <c r="N31" i="11"/>
  <c r="N22" i="11"/>
  <c r="O18" i="5"/>
  <c r="E25" i="5"/>
  <c r="J18" i="5"/>
  <c r="O21" i="5"/>
  <c r="N29" i="11"/>
  <c r="N12" i="4"/>
  <c r="N11" i="14"/>
  <c r="N19" i="14"/>
  <c r="O15" i="5"/>
  <c r="N37" i="15"/>
  <c r="N39" i="14"/>
  <c r="N46" i="14"/>
  <c r="N49" i="14"/>
  <c r="N14" i="19"/>
  <c r="N8" i="19"/>
  <c r="N14" i="15"/>
  <c r="N11" i="15"/>
  <c r="N26" i="15"/>
  <c r="N24" i="15"/>
  <c r="N16" i="19"/>
  <c r="N19" i="15"/>
  <c r="N16" i="15"/>
  <c r="N13" i="15"/>
  <c r="N27" i="15"/>
  <c r="N30" i="15"/>
  <c r="N24" i="11"/>
  <c r="N28" i="15"/>
  <c r="N33" i="14"/>
  <c r="N19" i="11"/>
  <c r="N11" i="11"/>
  <c r="N25" i="4"/>
  <c r="N22" i="14"/>
  <c r="N26" i="14"/>
  <c r="N30" i="14"/>
  <c r="N25" i="11"/>
  <c r="N16" i="4"/>
  <c r="N13" i="4"/>
  <c r="N10" i="4"/>
  <c r="N21" i="4"/>
  <c r="N18" i="14"/>
  <c r="N15" i="14"/>
  <c r="N12" i="14"/>
  <c r="N9" i="14"/>
  <c r="O24" i="5"/>
  <c r="N21" i="15"/>
  <c r="N9" i="15"/>
  <c r="N32" i="15"/>
  <c r="N35" i="15"/>
  <c r="N10" i="11"/>
  <c r="N18" i="11"/>
  <c r="N14" i="11"/>
  <c r="N28" i="11"/>
  <c r="O16" i="5"/>
  <c r="N12" i="15"/>
  <c r="N33" i="15"/>
  <c r="N9" i="4"/>
  <c r="N17" i="14"/>
  <c r="N36" i="15"/>
  <c r="N39" i="15"/>
  <c r="H16" i="20"/>
  <c r="H10" i="20"/>
  <c r="H13" i="20"/>
  <c r="H15" i="20"/>
  <c r="H11" i="20"/>
  <c r="H12" i="20"/>
  <c r="H14" i="20"/>
  <c r="I22" i="5"/>
  <c r="J22" i="5"/>
  <c r="I20" i="5"/>
  <c r="J20" i="5"/>
  <c r="I21" i="5"/>
  <c r="J21" i="5"/>
  <c r="I24" i="5"/>
  <c r="J24" i="5"/>
  <c r="I23" i="5"/>
  <c r="I15" i="5"/>
  <c r="J15" i="5"/>
  <c r="I17" i="5"/>
  <c r="I16" i="5"/>
  <c r="J16" i="5"/>
  <c r="I14" i="5"/>
  <c r="H27" i="11"/>
  <c r="I27" i="11"/>
  <c r="H28" i="11"/>
  <c r="I28" i="11"/>
  <c r="H29" i="11"/>
  <c r="I29" i="11"/>
  <c r="H31" i="11"/>
  <c r="I31" i="11"/>
  <c r="H23" i="11"/>
  <c r="I23" i="11"/>
  <c r="H25" i="11"/>
  <c r="I25" i="11"/>
  <c r="H21" i="11"/>
  <c r="I21" i="11"/>
  <c r="H19" i="11"/>
  <c r="I19" i="11"/>
  <c r="H17" i="11"/>
  <c r="I17" i="11"/>
  <c r="H15" i="11"/>
  <c r="I15" i="11"/>
  <c r="H13" i="11"/>
  <c r="I13" i="11"/>
  <c r="H11" i="11"/>
  <c r="I11" i="11"/>
  <c r="H18" i="11"/>
  <c r="I18" i="11"/>
  <c r="H16" i="11"/>
  <c r="I16" i="11"/>
  <c r="H14" i="11"/>
  <c r="I14" i="11"/>
  <c r="H12" i="11"/>
  <c r="I12" i="11"/>
  <c r="H10" i="11"/>
  <c r="I10" i="11"/>
  <c r="H29" i="20"/>
  <c r="H28" i="20"/>
  <c r="H30" i="20"/>
  <c r="H27" i="20"/>
  <c r="H31" i="20"/>
  <c r="H24" i="20"/>
  <c r="H25" i="20"/>
  <c r="H23" i="20"/>
  <c r="H22" i="20"/>
  <c r="H21" i="20"/>
  <c r="H30" i="11"/>
  <c r="H24" i="11"/>
  <c r="I18" i="5"/>
  <c r="H15" i="19"/>
  <c r="H11" i="19"/>
  <c r="L34" i="15"/>
  <c r="M34" i="15" s="1"/>
  <c r="N34" i="15" s="1"/>
  <c r="L38" i="15"/>
  <c r="M38" i="15" s="1"/>
  <c r="N38" i="15" s="1"/>
  <c r="G32" i="15"/>
  <c r="H32" i="15" s="1"/>
  <c r="G36" i="15"/>
  <c r="H36" i="15" s="1"/>
  <c r="G23" i="15"/>
  <c r="H23" i="15" s="1"/>
  <c r="G27" i="15"/>
  <c r="H27" i="15" s="1"/>
  <c r="L25" i="15"/>
  <c r="M25" i="15" s="1"/>
  <c r="N25" i="15" s="1"/>
  <c r="L29" i="15"/>
  <c r="M29" i="15" s="1"/>
  <c r="N29" i="15" s="1"/>
  <c r="I18" i="15"/>
  <c r="I14" i="15"/>
  <c r="I10" i="15"/>
  <c r="L10" i="15"/>
  <c r="M10" i="15" s="1"/>
  <c r="N10" i="15" s="1"/>
  <c r="L8" i="15"/>
  <c r="M8" i="15" s="1"/>
  <c r="N15" i="19"/>
  <c r="N11" i="19"/>
  <c r="I17" i="19"/>
  <c r="I13" i="19"/>
  <c r="I9" i="19"/>
  <c r="H7" i="19"/>
  <c r="G19" i="19"/>
  <c r="D27" i="21" s="1"/>
  <c r="C27" i="21" s="1"/>
  <c r="L7" i="19"/>
  <c r="M7" i="19" s="1"/>
  <c r="H25" i="5"/>
  <c r="I25" i="5" s="1"/>
  <c r="M20" i="5"/>
  <c r="N20" i="5" s="1"/>
  <c r="O20" i="5" s="1"/>
  <c r="H19" i="5"/>
  <c r="I19" i="5" s="1"/>
  <c r="M14" i="5"/>
  <c r="N14" i="5" s="1"/>
  <c r="G46" i="14"/>
  <c r="H46" i="14" s="1"/>
  <c r="L44" i="14"/>
  <c r="M44" i="14" s="1"/>
  <c r="N44" i="14" s="1"/>
  <c r="L48" i="14"/>
  <c r="M48" i="14" s="1"/>
  <c r="N48" i="14" s="1"/>
  <c r="G35" i="14"/>
  <c r="H35" i="14" s="1"/>
  <c r="L38" i="14"/>
  <c r="M38" i="14" s="1"/>
  <c r="N38" i="14" s="1"/>
  <c r="L41" i="14"/>
  <c r="M41" i="14" s="1"/>
  <c r="N41" i="14" s="1"/>
  <c r="L37" i="14"/>
  <c r="M37" i="14" s="1"/>
  <c r="N37" i="14" s="1"/>
  <c r="L40" i="14"/>
  <c r="M40" i="14" s="1"/>
  <c r="N40" i="14" s="1"/>
  <c r="L21" i="14"/>
  <c r="M21" i="14" s="1"/>
  <c r="L25" i="14"/>
  <c r="M25" i="14" s="1"/>
  <c r="N25" i="14" s="1"/>
  <c r="L29" i="14"/>
  <c r="M29" i="14" s="1"/>
  <c r="N29" i="14" s="1"/>
  <c r="G21" i="14"/>
  <c r="H21" i="14" s="1"/>
  <c r="L24" i="14"/>
  <c r="M24" i="14" s="1"/>
  <c r="N24" i="14" s="1"/>
  <c r="G25" i="14"/>
  <c r="H25" i="14" s="1"/>
  <c r="L28" i="14"/>
  <c r="M28" i="14" s="1"/>
  <c r="N28" i="14" s="1"/>
  <c r="G29" i="14"/>
  <c r="H29" i="14" s="1"/>
  <c r="L32" i="14"/>
  <c r="M32" i="14" s="1"/>
  <c r="N32" i="14" s="1"/>
  <c r="L23" i="14"/>
  <c r="M23" i="14" s="1"/>
  <c r="N23" i="14" s="1"/>
  <c r="L27" i="14"/>
  <c r="M27" i="14" s="1"/>
  <c r="N27" i="14" s="1"/>
  <c r="L31" i="14"/>
  <c r="M31" i="14" s="1"/>
  <c r="N31" i="14" s="1"/>
  <c r="I18" i="14"/>
  <c r="I14" i="14"/>
  <c r="I10" i="14"/>
  <c r="L41" i="4"/>
  <c r="M41" i="4" s="1"/>
  <c r="N41" i="4" s="1"/>
  <c r="L39" i="4"/>
  <c r="M39" i="4" s="1"/>
  <c r="N39" i="4" s="1"/>
  <c r="L38" i="4"/>
  <c r="M38" i="4" s="1"/>
  <c r="N38" i="4" s="1"/>
  <c r="I19" i="4"/>
  <c r="L20" i="4"/>
  <c r="M20" i="4" s="1"/>
  <c r="N20" i="4" s="1"/>
  <c r="G21" i="4"/>
  <c r="H21" i="4" s="1"/>
  <c r="I23" i="4"/>
  <c r="L24" i="4"/>
  <c r="M24" i="4" s="1"/>
  <c r="N24" i="4" s="1"/>
  <c r="G25" i="4"/>
  <c r="H25" i="4" s="1"/>
  <c r="I27" i="4"/>
  <c r="L28" i="4"/>
  <c r="M28" i="4" s="1"/>
  <c r="N28" i="4" s="1"/>
  <c r="G29" i="4"/>
  <c r="H29" i="4" s="1"/>
  <c r="I31" i="4"/>
  <c r="L32" i="4"/>
  <c r="M32" i="4" s="1"/>
  <c r="N32" i="4" s="1"/>
  <c r="G33" i="4"/>
  <c r="H33" i="4" s="1"/>
  <c r="I35" i="4"/>
  <c r="L19" i="4"/>
  <c r="M19" i="4" s="1"/>
  <c r="N19" i="4" s="1"/>
  <c r="L23" i="4"/>
  <c r="M23" i="4" s="1"/>
  <c r="N23" i="4" s="1"/>
  <c r="L27" i="4"/>
  <c r="M27" i="4" s="1"/>
  <c r="N27" i="4" s="1"/>
  <c r="L31" i="4"/>
  <c r="M31" i="4" s="1"/>
  <c r="N31" i="4" s="1"/>
  <c r="L35" i="4"/>
  <c r="M35" i="4" s="1"/>
  <c r="N35" i="4" s="1"/>
  <c r="L22" i="4"/>
  <c r="M22" i="4" s="1"/>
  <c r="N22" i="4" s="1"/>
  <c r="L26" i="4"/>
  <c r="M26" i="4" s="1"/>
  <c r="N26" i="4" s="1"/>
  <c r="L30" i="4"/>
  <c r="M30" i="4" s="1"/>
  <c r="N30" i="4" s="1"/>
  <c r="L34" i="4"/>
  <c r="M34" i="4" s="1"/>
  <c r="N34" i="4" s="1"/>
  <c r="G16" i="4"/>
  <c r="H16" i="4" s="1"/>
  <c r="I14" i="4"/>
  <c r="G12" i="4"/>
  <c r="H12" i="4" s="1"/>
  <c r="I10" i="4"/>
  <c r="L27" i="11"/>
  <c r="M27" i="11" s="1"/>
  <c r="N27" i="11" s="1"/>
  <c r="G22" i="11"/>
  <c r="I22" i="11" s="1"/>
  <c r="G19" i="20"/>
  <c r="G18" i="20"/>
  <c r="G17" i="20"/>
  <c r="O17" i="5" l="1"/>
  <c r="O23" i="5"/>
  <c r="S25" i="5"/>
  <c r="S19" i="5"/>
  <c r="R37" i="11"/>
  <c r="R40" i="15"/>
  <c r="H17" i="20"/>
  <c r="H18" i="20"/>
  <c r="H19" i="20"/>
  <c r="H22" i="11"/>
  <c r="G37" i="11"/>
  <c r="G40" i="15"/>
  <c r="D26" i="21" s="1"/>
  <c r="C26" i="21" s="1"/>
  <c r="M19" i="19"/>
  <c r="D27" i="22" s="1"/>
  <c r="C27" i="22" s="1"/>
  <c r="N25" i="5"/>
  <c r="O25" i="5" s="1"/>
  <c r="H26" i="5"/>
  <c r="I26" i="5" s="1"/>
  <c r="N19" i="5"/>
  <c r="O19" i="5" s="1"/>
  <c r="M37" i="11"/>
  <c r="S26" i="5" l="1"/>
  <c r="D23" i="21"/>
  <c r="H37" i="11"/>
  <c r="D28" i="21"/>
  <c r="N26" i="5"/>
  <c r="O26" i="5" s="1"/>
  <c r="N37" i="11"/>
  <c r="D23" i="22"/>
  <c r="G32" i="20"/>
  <c r="D31" i="20"/>
  <c r="D30" i="20"/>
  <c r="D29" i="20"/>
  <c r="D28" i="20"/>
  <c r="D27" i="20"/>
  <c r="D25" i="20"/>
  <c r="D24" i="20"/>
  <c r="D23" i="20"/>
  <c r="D22" i="20"/>
  <c r="D21" i="20"/>
  <c r="D11" i="20"/>
  <c r="D12" i="20"/>
  <c r="D13" i="20"/>
  <c r="D14" i="20"/>
  <c r="D15" i="20"/>
  <c r="D16" i="20"/>
  <c r="D17" i="20"/>
  <c r="D18" i="20"/>
  <c r="D19" i="20"/>
  <c r="D10" i="20"/>
  <c r="I10" i="20" s="1"/>
  <c r="D7" i="22"/>
  <c r="D6" i="22"/>
  <c r="E7" i="22"/>
  <c r="E6" i="22"/>
  <c r="C19" i="22"/>
  <c r="B19" i="22"/>
  <c r="C18" i="22"/>
  <c r="B18" i="22"/>
  <c r="C17" i="22"/>
  <c r="B17" i="22"/>
  <c r="C16" i="22"/>
  <c r="B16" i="22"/>
  <c r="C15" i="22"/>
  <c r="B15" i="22"/>
  <c r="C14" i="22"/>
  <c r="B14" i="22"/>
  <c r="C13" i="22"/>
  <c r="B13" i="22"/>
  <c r="C12" i="22"/>
  <c r="B12" i="22"/>
  <c r="C11" i="22"/>
  <c r="B11" i="22"/>
  <c r="C10" i="22"/>
  <c r="B10" i="22"/>
  <c r="C19" i="21"/>
  <c r="C18" i="21"/>
  <c r="C17" i="21"/>
  <c r="C16" i="21"/>
  <c r="C15" i="21"/>
  <c r="C14" i="21"/>
  <c r="C13" i="21"/>
  <c r="C12" i="21"/>
  <c r="C11" i="21"/>
  <c r="C10" i="21"/>
  <c r="B19" i="21"/>
  <c r="B18" i="21"/>
  <c r="B17" i="21"/>
  <c r="B16" i="21"/>
  <c r="B15" i="21"/>
  <c r="B14" i="21"/>
  <c r="B13" i="21"/>
  <c r="B12" i="21"/>
  <c r="B11" i="21"/>
  <c r="B10" i="21"/>
  <c r="D32" i="20" l="1"/>
  <c r="I16" i="20"/>
  <c r="N16" i="20"/>
  <c r="N23" i="20"/>
  <c r="I23" i="20"/>
  <c r="N31" i="20"/>
  <c r="I31" i="20"/>
  <c r="I15" i="20"/>
  <c r="N15" i="20"/>
  <c r="I24" i="20"/>
  <c r="N24" i="20"/>
  <c r="N14" i="20"/>
  <c r="I14" i="20"/>
  <c r="I25" i="20"/>
  <c r="N25" i="20"/>
  <c r="N22" i="20"/>
  <c r="I22" i="20"/>
  <c r="N13" i="20"/>
  <c r="I13" i="20"/>
  <c r="I27" i="20"/>
  <c r="N27" i="20"/>
  <c r="N17" i="20"/>
  <c r="I17" i="20"/>
  <c r="I12" i="20"/>
  <c r="N12" i="20"/>
  <c r="I28" i="20"/>
  <c r="N28" i="20"/>
  <c r="N19" i="20"/>
  <c r="I19" i="20"/>
  <c r="N11" i="20"/>
  <c r="I11" i="20"/>
  <c r="N29" i="20"/>
  <c r="I29" i="20"/>
  <c r="N18" i="20"/>
  <c r="I18" i="20"/>
  <c r="N21" i="20"/>
  <c r="I21" i="20"/>
  <c r="N30" i="20"/>
  <c r="I30" i="20"/>
  <c r="H32" i="20"/>
  <c r="D22" i="21"/>
  <c r="D28" i="22"/>
  <c r="C33" i="22"/>
  <c r="D39" i="22"/>
  <c r="R32" i="20" l="1"/>
  <c r="C34" i="22"/>
  <c r="C35" i="22" s="1"/>
  <c r="L10" i="20" l="1"/>
  <c r="M10" i="20" s="1"/>
  <c r="N10" i="20" s="1"/>
  <c r="M32" i="20" l="1"/>
  <c r="N32" i="20" l="1"/>
  <c r="D22" i="22"/>
  <c r="D43" i="14"/>
  <c r="N43" i="14" l="1"/>
  <c r="E14" i="5"/>
  <c r="D7" i="19"/>
  <c r="N7" i="19" s="1"/>
  <c r="K31" i="15"/>
  <c r="F31" i="15"/>
  <c r="D23" i="15"/>
  <c r="K22" i="15"/>
  <c r="F22" i="15"/>
  <c r="M40" i="15"/>
  <c r="D26" i="22" s="1"/>
  <c r="C26" i="22" s="1"/>
  <c r="D8" i="15"/>
  <c r="K7" i="15"/>
  <c r="F7" i="15"/>
  <c r="K42" i="14"/>
  <c r="F42" i="14"/>
  <c r="D35" i="14"/>
  <c r="K34" i="14"/>
  <c r="F34" i="14"/>
  <c r="D21" i="14"/>
  <c r="K20" i="14"/>
  <c r="F20" i="14"/>
  <c r="L8" i="14"/>
  <c r="M8" i="14" s="1"/>
  <c r="M50" i="14" s="1"/>
  <c r="D25" i="22" s="1"/>
  <c r="C25" i="22" s="1"/>
  <c r="I8" i="14"/>
  <c r="G8" i="14"/>
  <c r="D8" i="14"/>
  <c r="D50" i="14" s="1"/>
  <c r="K7" i="14"/>
  <c r="F7" i="14"/>
  <c r="K40" i="4"/>
  <c r="F40" i="4"/>
  <c r="K36" i="4"/>
  <c r="F36" i="4"/>
  <c r="K18" i="4"/>
  <c r="F18" i="4"/>
  <c r="L8" i="4"/>
  <c r="M8" i="4" s="1"/>
  <c r="M42" i="4" s="1"/>
  <c r="D24" i="22" s="1"/>
  <c r="C24" i="22" s="1"/>
  <c r="I8" i="4"/>
  <c r="G8" i="4"/>
  <c r="D8" i="4"/>
  <c r="D42" i="4" s="1"/>
  <c r="K7" i="4"/>
  <c r="F7" i="4"/>
  <c r="R42" i="4" l="1"/>
  <c r="N35" i="14"/>
  <c r="R50" i="14"/>
  <c r="N21" i="14"/>
  <c r="N23" i="15"/>
  <c r="N8" i="15"/>
  <c r="E19" i="5"/>
  <c r="E26" i="5" s="1"/>
  <c r="J14" i="5"/>
  <c r="O14" i="5"/>
  <c r="H8" i="14"/>
  <c r="G50" i="14"/>
  <c r="D25" i="21" s="1"/>
  <c r="C25" i="21" s="1"/>
  <c r="H8" i="4"/>
  <c r="G42" i="4"/>
  <c r="D24" i="21" s="1"/>
  <c r="C24" i="21" s="1"/>
  <c r="D19" i="19"/>
  <c r="N19" i="19" s="1"/>
  <c r="H19" i="19"/>
  <c r="D40" i="15"/>
  <c r="N8" i="14"/>
  <c r="N8" i="4"/>
  <c r="C29" i="22" l="1"/>
  <c r="D29" i="22"/>
  <c r="H40" i="15"/>
  <c r="N40" i="15"/>
  <c r="H50" i="14"/>
  <c r="N50" i="14"/>
  <c r="H42" i="4"/>
  <c r="N42" i="4"/>
  <c r="C29" i="21" l="1"/>
  <c r="D29" i="21"/>
  <c r="D33" i="22"/>
  <c r="C39" i="22" s="1"/>
  <c r="D48" i="22"/>
  <c r="D34" i="22"/>
  <c r="D73" i="1"/>
  <c r="D71" i="1"/>
  <c r="D69" i="1"/>
  <c r="D70" i="1"/>
  <c r="D72" i="1"/>
  <c r="D68" i="1"/>
  <c r="D67" i="1"/>
  <c r="D66" i="1"/>
  <c r="D65" i="1"/>
  <c r="D64" i="1"/>
  <c r="D60" i="1"/>
  <c r="D41" i="22" l="1"/>
  <c r="D40" i="22" s="1"/>
  <c r="C40" i="22" s="1"/>
  <c r="C41" i="22" s="1"/>
  <c r="D46" i="22"/>
  <c r="C46" i="22" s="1"/>
  <c r="D35" i="22"/>
  <c r="D47" i="22" l="1"/>
  <c r="C47" i="22" s="1"/>
  <c r="C48" i="22" s="1"/>
</calcChain>
</file>

<file path=xl/sharedStrings.xml><?xml version="1.0" encoding="utf-8"?>
<sst xmlns="http://schemas.openxmlformats.org/spreadsheetml/2006/main" count="583" uniqueCount="350">
  <si>
    <t>תקן הצטידות מעונות יום שיקומיים</t>
  </si>
  <si>
    <r>
      <t>1.</t>
    </r>
    <r>
      <rPr>
        <b/>
        <sz val="7"/>
        <color theme="1"/>
        <rFont val="Times New Roman"/>
        <family val="1"/>
      </rPr>
      <t xml:space="preserve">      </t>
    </r>
    <r>
      <rPr>
        <b/>
        <u/>
        <sz val="12"/>
        <color theme="1"/>
        <rFont val="Arial"/>
        <family val="2"/>
      </rPr>
      <t xml:space="preserve">רקע כללי </t>
    </r>
  </si>
  <si>
    <t>1.1. כל גוף העומד בקריטריונים להגשת בקשת סיוע מהקרן לפיתוח שירותים לנכים[1], רשאי להגיש בקשה לסיוע מהקרן וכל בקשה תבדק לגופו של עניין.</t>
  </si>
  <si>
    <r>
      <t>1.3.</t>
    </r>
    <r>
      <rPr>
        <sz val="7"/>
        <color theme="1"/>
        <rFont val="Times New Roman"/>
        <family val="1"/>
      </rPr>
      <t xml:space="preserve"> </t>
    </r>
    <r>
      <rPr>
        <sz val="12"/>
        <color theme="1"/>
        <rFont val="Arial"/>
        <family val="2"/>
      </rPr>
      <t>הסיוע של הקרן בהצטיידות מתמקד בציוד טיפולי בכיתות האם, בחדרי הטיפול ובחצר. הסיוע אינו כולל ציוד מטבח וציוד משרדי.</t>
    </r>
  </si>
  <si>
    <t xml:space="preserve">1.4. התקן מסתמך על תקנות מעונות יום שיקומיים (רישוי, סל שירותים לפעוטות עם מוגבלות ותנאי טיפול בהם), תשס"ח-2008, ותקנות התאמות נגישות כיום[2]. </t>
  </si>
  <si>
    <r>
      <t>2.</t>
    </r>
    <r>
      <rPr>
        <b/>
        <sz val="7"/>
        <color theme="1"/>
        <rFont val="Times New Roman"/>
        <family val="1"/>
      </rPr>
      <t xml:space="preserve">      </t>
    </r>
    <r>
      <rPr>
        <b/>
        <u/>
        <sz val="12"/>
        <color theme="1"/>
        <rFont val="Arial"/>
        <family val="2"/>
      </rPr>
      <t>תנאים מקדימים לרכישת ציוד שיקומי</t>
    </r>
  </si>
  <si>
    <r>
      <t>2.1.</t>
    </r>
    <r>
      <rPr>
        <sz val="7"/>
        <color theme="1"/>
        <rFont val="Times New Roman"/>
        <family val="1"/>
      </rPr>
      <t xml:space="preserve"> </t>
    </r>
    <r>
      <rPr>
        <sz val="12"/>
        <color theme="1"/>
        <rFont val="Arial"/>
        <family val="2"/>
      </rPr>
      <t>על המעון לעמוד בדרישות המשרדים ובתקנות הנגישות למבנה ייעודי.</t>
    </r>
  </si>
  <si>
    <r>
      <t>2.2.</t>
    </r>
    <r>
      <rPr>
        <sz val="7"/>
        <color theme="1"/>
        <rFont val="Times New Roman"/>
        <family val="1"/>
      </rPr>
      <t xml:space="preserve"> </t>
    </r>
    <r>
      <rPr>
        <sz val="12"/>
        <color theme="1"/>
        <rFont val="Arial"/>
        <family val="2"/>
      </rPr>
      <t xml:space="preserve">גודל חללי המעון לא יפחתו מהמינימום שנקבע בתקנות מעונות היום השיקומיים. </t>
    </r>
  </si>
  <si>
    <r>
      <t>2.3.</t>
    </r>
    <r>
      <rPr>
        <sz val="7"/>
        <color theme="1"/>
        <rFont val="Times New Roman"/>
        <family val="1"/>
      </rPr>
      <t xml:space="preserve"> </t>
    </r>
    <r>
      <rPr>
        <sz val="12"/>
        <color theme="1"/>
        <rFont val="Arial"/>
        <family val="2"/>
      </rPr>
      <t xml:space="preserve">במעון חייבים להיות מרחבי טיפול בהתאם לגודל המעון. (תואמים את היקף המשרות, מטפלים, וילדים) </t>
    </r>
  </si>
  <si>
    <t xml:space="preserve">2.4. במעון תנאים אקוסטיים מתאימים ובידוד מרעשים, כולל אלמנטים נדרשים עפ"י תנאי הסביבה[3]. </t>
  </si>
  <si>
    <r>
      <t>2.5.</t>
    </r>
    <r>
      <rPr>
        <sz val="7"/>
        <color theme="1"/>
        <rFont val="Times New Roman"/>
        <family val="1"/>
      </rPr>
      <t xml:space="preserve"> </t>
    </r>
    <r>
      <rPr>
        <sz val="12"/>
        <color theme="1"/>
        <rFont val="Arial"/>
        <family val="2"/>
      </rPr>
      <t xml:space="preserve">נדרש מקום לאחסון הציוד השיקומי. </t>
    </r>
  </si>
  <si>
    <r>
      <t>2.6.</t>
    </r>
    <r>
      <rPr>
        <sz val="7"/>
        <color theme="1"/>
        <rFont val="Times New Roman"/>
        <family val="1"/>
      </rPr>
      <t xml:space="preserve"> </t>
    </r>
    <r>
      <rPr>
        <sz val="12"/>
        <color theme="1"/>
        <rFont val="Arial"/>
        <family val="2"/>
      </rPr>
      <t>השימוש בציוד השיקומי יעשה בהנחיית עובד מקצועות הבריאות ובאחריותו המקצועית.</t>
    </r>
  </si>
  <si>
    <r>
      <t>2.7.</t>
    </r>
    <r>
      <rPr>
        <sz val="7"/>
        <color theme="1"/>
        <rFont val="Times New Roman"/>
        <family val="1"/>
      </rPr>
      <t xml:space="preserve"> </t>
    </r>
    <r>
      <rPr>
        <sz val="12"/>
        <color theme="1"/>
        <rFont val="Arial"/>
        <family val="2"/>
      </rPr>
      <t>תינתן עדיפות לרכישת ציוד תוצרת הארץ.</t>
    </r>
  </si>
  <si>
    <r>
      <t>2.8.</t>
    </r>
    <r>
      <rPr>
        <sz val="7"/>
        <color theme="1"/>
        <rFont val="Times New Roman"/>
        <family val="1"/>
      </rPr>
      <t xml:space="preserve"> </t>
    </r>
    <r>
      <rPr>
        <sz val="12"/>
        <color theme="1"/>
        <rFont val="Arial"/>
        <family val="2"/>
      </rPr>
      <t>מקום לאחסון כסאות הסעה.</t>
    </r>
  </si>
  <si>
    <r>
      <t>3.</t>
    </r>
    <r>
      <rPr>
        <b/>
        <sz val="7"/>
        <color theme="1"/>
        <rFont val="Times New Roman"/>
        <family val="1"/>
      </rPr>
      <t xml:space="preserve">      </t>
    </r>
    <r>
      <rPr>
        <b/>
        <u/>
        <sz val="12"/>
        <color theme="1"/>
        <rFont val="Arial"/>
        <family val="2"/>
      </rPr>
      <t>חישוב תקציב עפ"י אפיון המעון וחללי המבנה</t>
    </r>
  </si>
  <si>
    <r>
      <t>3.1.</t>
    </r>
    <r>
      <rPr>
        <sz val="7"/>
        <color theme="1"/>
        <rFont val="Times New Roman"/>
        <family val="1"/>
      </rPr>
      <t xml:space="preserve"> </t>
    </r>
    <r>
      <rPr>
        <sz val="12"/>
        <color theme="1"/>
        <rFont val="Arial"/>
        <family val="2"/>
      </rPr>
      <t xml:space="preserve">תקצוב - הסכומים בטבלה הם מרביים ומאפשרים מענים לצרכים מגוונים. המוסד אינו מתחייב להקצאה המקסימאלית. סכומי ההצטיידות יוקצו בעיקר עפ"י הפרמטרים הבאים:  </t>
    </r>
  </si>
  <si>
    <r>
      <t>§</t>
    </r>
    <r>
      <rPr>
        <sz val="7"/>
        <color theme="1"/>
        <rFont val="Times New Roman"/>
        <family val="1"/>
      </rPr>
      <t xml:space="preserve">         </t>
    </r>
    <r>
      <rPr>
        <sz val="12"/>
        <color theme="1"/>
        <rFont val="Arial"/>
        <family val="2"/>
      </rPr>
      <t>אפיון צרכי הפעוטות - לדוג', במעון רב נכותי תקצוב ציוד מוטוריקה גסה יהיה גדול יותר ממעון לפעוטות עם אוטיזם בו תקציב הציוד התקשורתי יהיה גדול יותר.</t>
    </r>
  </si>
  <si>
    <r>
      <t>§</t>
    </r>
    <r>
      <rPr>
        <sz val="7"/>
        <color theme="1"/>
        <rFont val="Times New Roman"/>
        <family val="1"/>
      </rPr>
      <t xml:space="preserve">         </t>
    </r>
    <r>
      <rPr>
        <sz val="12"/>
        <color theme="1"/>
        <rFont val="Arial"/>
        <family val="2"/>
      </rPr>
      <t>מספר וגודל חללי הפעילות -  תבחן התאמת החלל המיועד להמצאות הציוד בו ואחסונו.</t>
    </r>
  </si>
  <si>
    <r>
      <t>§</t>
    </r>
    <r>
      <rPr>
        <sz val="7"/>
        <color theme="1"/>
        <rFont val="Times New Roman"/>
        <family val="1"/>
      </rPr>
      <t xml:space="preserve">         </t>
    </r>
    <r>
      <rPr>
        <sz val="12"/>
        <color theme="1"/>
        <rFont val="Arial"/>
        <family val="2"/>
      </rPr>
      <t>גודל חצרות -  תידרש עמידה בתקן.</t>
    </r>
  </si>
  <si>
    <r>
      <t>§</t>
    </r>
    <r>
      <rPr>
        <sz val="7"/>
        <color theme="1"/>
        <rFont val="Times New Roman"/>
        <family val="1"/>
      </rPr>
      <t xml:space="preserve">         </t>
    </r>
    <r>
      <rPr>
        <sz val="12"/>
        <color theme="1"/>
        <rFont val="Arial"/>
        <family val="2"/>
      </rPr>
      <t>בהתחשב בציוד קיים או בסיוע קודם למעון.</t>
    </r>
  </si>
  <si>
    <r>
      <t>3.2.</t>
    </r>
    <r>
      <rPr>
        <sz val="7"/>
        <color theme="1"/>
        <rFont val="Times New Roman"/>
        <family val="1"/>
      </rPr>
      <t xml:space="preserve"> </t>
    </r>
    <r>
      <rPr>
        <sz val="12"/>
        <color theme="1"/>
        <rFont val="Arial"/>
        <family val="2"/>
      </rPr>
      <t xml:space="preserve">תחשיב הצטיידות </t>
    </r>
  </si>
  <si>
    <r>
      <t>4.</t>
    </r>
    <r>
      <rPr>
        <b/>
        <sz val="7"/>
        <color theme="1"/>
        <rFont val="Times New Roman"/>
        <family val="1"/>
      </rPr>
      <t xml:space="preserve">      </t>
    </r>
    <r>
      <rPr>
        <b/>
        <u/>
        <sz val="12"/>
        <color theme="1"/>
        <rFont val="Arial"/>
        <family val="2"/>
      </rPr>
      <t xml:space="preserve">אופן הגשת בקשה </t>
    </r>
  </si>
  <si>
    <t>יש להעביר בקשה מסודרת הכוללת:</t>
  </si>
  <si>
    <r>
      <t>4.1.</t>
    </r>
    <r>
      <rPr>
        <sz val="7"/>
        <color theme="1"/>
        <rFont val="Times New Roman"/>
        <family val="1"/>
      </rPr>
      <t xml:space="preserve"> </t>
    </r>
    <r>
      <rPr>
        <sz val="12"/>
        <color theme="1"/>
        <rFont val="Arial"/>
        <family val="2"/>
      </rPr>
      <t>חומר רקע על המעון תוך התייחסות לאוכלוסיית יעד, נתוני מבנה, פעילויות, תוכניות, וצוות רלוונטי.</t>
    </r>
  </si>
  <si>
    <r>
      <t>4.2.</t>
    </r>
    <r>
      <rPr>
        <sz val="7"/>
        <color theme="1"/>
        <rFont val="Times New Roman"/>
        <family val="1"/>
      </rPr>
      <t xml:space="preserve"> </t>
    </r>
    <r>
      <rPr>
        <sz val="12"/>
        <color theme="1"/>
        <rFont val="Arial"/>
        <family val="2"/>
      </rPr>
      <t>רציונל כללי לגבי מהות הבקשה.</t>
    </r>
  </si>
  <si>
    <r>
      <t>4.3.</t>
    </r>
    <r>
      <rPr>
        <sz val="7"/>
        <color theme="1"/>
        <rFont val="Times New Roman"/>
        <family val="1"/>
      </rPr>
      <t xml:space="preserve"> </t>
    </r>
    <r>
      <rPr>
        <sz val="12"/>
        <color theme="1"/>
        <rFont val="Arial"/>
        <family val="2"/>
      </rPr>
      <t>מסמך ממשרד הרווחה לגבי הצורך בהצטיידות המעון והצפי לשנים הקרובות.</t>
    </r>
  </si>
  <si>
    <t>4.4. מידע לגבי צוות מקצועי טיפולי ושעות עבודה שבועיות. לזכאות קבלת ציוד טיפולי יש לעמוד במינימום שעות טיפול, העומדות על 5 ש"ש לכל תחום טיפולי[4].</t>
  </si>
  <si>
    <r>
      <t>4.5.</t>
    </r>
    <r>
      <rPr>
        <sz val="7"/>
        <color theme="1"/>
        <rFont val="Times New Roman"/>
        <family val="1"/>
      </rPr>
      <t xml:space="preserve"> </t>
    </r>
    <r>
      <rPr>
        <sz val="12"/>
        <color theme="1"/>
        <rFont val="Arial"/>
        <family val="2"/>
      </rPr>
      <t>רשימת ציוד קיים (במידה ויש).</t>
    </r>
  </si>
  <si>
    <r>
      <t>4.8.</t>
    </r>
    <r>
      <rPr>
        <sz val="7"/>
        <color theme="1"/>
        <rFont val="Times New Roman"/>
        <family val="1"/>
      </rPr>
      <t xml:space="preserve"> </t>
    </r>
    <r>
      <rPr>
        <sz val="12"/>
        <color theme="1"/>
        <rFont val="Arial"/>
        <family val="2"/>
      </rPr>
      <t>עם הגשת הבקשה יש לצרף "שרטוט פריסה" מתוכנן של הציוד בחדרים המיועדים ובחצר.</t>
    </r>
  </si>
  <si>
    <t xml:space="preserve">[2] תקנות התאמות נגישות. מתבסס על חוק שוויון זכויות לאנשים עם מוגבלות, התשנ"ח – 1998 , פרק הנגישות. יש לציין כי במסמך מצוינים רק עיקרי התקנות. באחריות המפעיל עמידה בכל דרישות התקנות.  </t>
  </si>
  <si>
    <t>[3] תקרה אקוסטית, רצפת pvc, חיפוי קירות, חלונות, מזגן.</t>
  </si>
  <si>
    <t>[4] פיזיותרפיה, ריפוי בעיסוק, קלינאית תקשורת, הבעה ויצירה.</t>
  </si>
  <si>
    <t xml:space="preserve">המוסד לביטוח הלאומי, באמצעות הקרן לפיתוח שירותים לנכים, מסייע בפיתוח מענים לצרכים של פעוטות עם צרכים מיוחדים. במסגרת זאת מסייע בהקמת מעונות יום שיקומיים והצטיידותם. </t>
  </si>
  <si>
    <t>הקרן רואה חשיבות רבה במתן מענה טיפולי הולם בגיל הרך מתוך הנחת יסוד שאיתור וטיפול מוקדם מסייע במיצוי הפוטנציאל השיקומי של הפעוט.</t>
  </si>
  <si>
    <r>
      <t>1.2.</t>
    </r>
    <r>
      <rPr>
        <sz val="7"/>
        <color theme="1"/>
        <rFont val="Times New Roman"/>
        <family val="1"/>
      </rPr>
      <t xml:space="preserve"> </t>
    </r>
    <r>
      <rPr>
        <sz val="12"/>
        <color theme="1"/>
        <rFont val="Arial"/>
        <family val="2"/>
      </rPr>
      <t xml:space="preserve"> מטרת תקן זה הינה לסייע לגופים המגישים בקשת הצטיידות לבנות את בקשתם בצורה מקצועית תוך חשיבה על מכלול הצרכים הנדרשים. </t>
    </r>
  </si>
  <si>
    <t>התקן נבנה תוך תהליך למידה וחשיבה מקצועית רב מערכתית והוא מתייחס לצרכים בפועל ולטכנולוגיות חדשות.</t>
  </si>
  <si>
    <t xml:space="preserve">[1]  קריטריונים להגשת בקשת סיוע מהקרן מפורטים באתר הביטוח הלאומי  www.btl.gov.il , אגף קרנות, הקרן לפיתוח שירותים לנכים. </t>
  </si>
  <si>
    <t xml:space="preserve"> וחצר קטנה. התקציב המקסימאלי יהיה סכום הטבלאות הבאות: טבלה מס' 1 + טבלה מס' 2 + טבלה מס' 4 + טבלה מס' 5 + טבלה מס' 6 + מחצית מטבלה 6 + טבלה מס' 7 + טבלה מס' 8 (טבלאות 7 , 8 בהתייחסות לחצר הקטנה) </t>
  </si>
  <si>
    <r>
      <t>3.3.</t>
    </r>
    <r>
      <rPr>
        <sz val="7"/>
        <color theme="1"/>
        <rFont val="Times New Roman"/>
        <family val="1"/>
      </rPr>
      <t xml:space="preserve"> </t>
    </r>
    <r>
      <rPr>
        <sz val="12"/>
        <color theme="1"/>
        <rFont val="Arial"/>
        <family val="2"/>
      </rPr>
      <t>מודולאריות המסמך –  מבנה המסמך מאפשר מענה למעונות בכל הרצף הקיים. להלן דוגמה לתחשיב הצטיידות שבו מעון עם כיתת גן רב נכותי אחת, חדר פיזיותרפיה, חדר ריפוי בעיסוק, 2 חדרי קלינאי תקשורת,</t>
    </r>
  </si>
  <si>
    <t>ציוד עזר</t>
  </si>
  <si>
    <t>ציוד חירום</t>
  </si>
  <si>
    <t>ציוד מבואה</t>
  </si>
  <si>
    <t>פריטים</t>
  </si>
  <si>
    <t>כסאות גן עם ידיות</t>
  </si>
  <si>
    <t>כסאות עם רמות תמיכה שונות, יכולת כוונון והתאמה</t>
  </si>
  <si>
    <t>ארון אחסון</t>
  </si>
  <si>
    <t>סה"כ עלות משוערת כולל מע"מ</t>
  </si>
  <si>
    <t>כסא מטפל</t>
  </si>
  <si>
    <t>ריהוט</t>
  </si>
  <si>
    <t>מחסן</t>
  </si>
  <si>
    <t>חצר קטנה</t>
  </si>
  <si>
    <t>חצר גדולה</t>
  </si>
  <si>
    <t>סכומי סיוע מירביים למעון יום שיקומי</t>
  </si>
  <si>
    <t>פריטים להצטיידות</t>
  </si>
  <si>
    <t>תוספת לפעוטות עם לקויות חושיות</t>
  </si>
  <si>
    <t>ציוד כללי למעון</t>
  </si>
  <si>
    <t>פירוט</t>
  </si>
  <si>
    <t>סכום מירבי כולל מע"מ</t>
  </si>
  <si>
    <t>טבלה 1</t>
  </si>
  <si>
    <t>ציוד כיתת אם</t>
  </si>
  <si>
    <t>רב נכותי</t>
  </si>
  <si>
    <t>אוטיסטים</t>
  </si>
  <si>
    <t>טבלה 2</t>
  </si>
  <si>
    <t>טבלה 3</t>
  </si>
  <si>
    <t>ציוד חדרי טיפול</t>
  </si>
  <si>
    <t>מוטוריקה גסה</t>
  </si>
  <si>
    <t>ריפוי בעיסוק והבעה רגשית</t>
  </si>
  <si>
    <t>קלינאי תקשורת</t>
  </si>
  <si>
    <t>טבלה 4</t>
  </si>
  <si>
    <t>טבלה 5</t>
  </si>
  <si>
    <t>טבלה 6</t>
  </si>
  <si>
    <t>ציוד חדר רחצה ושירותים</t>
  </si>
  <si>
    <t>טבלה 7</t>
  </si>
  <si>
    <t>מצע וקירוי</t>
  </si>
  <si>
    <t>מתקנים</t>
  </si>
  <si>
    <t>טבלה 8</t>
  </si>
  <si>
    <t>טבלה 9</t>
  </si>
  <si>
    <t>עלות ליחידה כולל מע"מ</t>
  </si>
  <si>
    <t>סך עלות כולל מע"מ</t>
  </si>
  <si>
    <t>אפליקציה לשימוש בתת"ח</t>
  </si>
  <si>
    <r>
      <t>§</t>
    </r>
    <r>
      <rPr>
        <sz val="7"/>
        <color theme="1"/>
        <rFont val="Times New Roman"/>
        <family val="1"/>
      </rPr>
      <t xml:space="preserve">         </t>
    </r>
    <r>
      <rPr>
        <sz val="12"/>
        <color theme="1"/>
        <rFont val="Arial"/>
        <family val="2"/>
      </rPr>
      <t xml:space="preserve">במידה ובמעון יותר מכיתת גן אחת, סכום תקציב הכיתה יוכפל עפ"י מספר כיתות הגן - </t>
    </r>
    <r>
      <rPr>
        <sz val="12"/>
        <color rgb="FFFF0000"/>
        <rFont val="Arial"/>
        <family val="2"/>
      </rPr>
      <t>ובהתאם לשיקול דעת יועץ/ת ורכז ביטוח לאומי</t>
    </r>
  </si>
  <si>
    <r>
      <t>§</t>
    </r>
    <r>
      <rPr>
        <sz val="7"/>
        <color theme="1"/>
        <rFont val="Times New Roman"/>
        <family val="1"/>
      </rPr>
      <t xml:space="preserve">         </t>
    </r>
    <r>
      <rPr>
        <sz val="12"/>
        <color theme="1"/>
        <rFont val="Arial"/>
        <family val="2"/>
      </rPr>
      <t xml:space="preserve">במידה ובמעון יותר מחדר טיפולים ספציפי אחד, כל חדר טיפולים נוסף יחושב כחצי מסכום חדר טיפולים ראשוני. ( לדוג' שני חדרי קלינאי תקשורת יהיו סך של תקציב חדר קלינאי תקשורת + חצי מהסכום הראשוני ) - </t>
    </r>
    <r>
      <rPr>
        <sz val="12"/>
        <color rgb="FFFF0000"/>
        <rFont val="Arial"/>
        <family val="2"/>
      </rPr>
      <t>החישוב יעשה בהתאם לשיקול דעת יועץ/ת ורכז ביטוח לאומי</t>
    </r>
    <r>
      <rPr>
        <sz val="12"/>
        <color theme="1"/>
        <rFont val="Arial"/>
        <family val="2"/>
      </rPr>
      <t xml:space="preserve">. </t>
    </r>
  </si>
  <si>
    <t>ה מ ו ס ד    ל ב י ט ו ח    ל א ו  מ י</t>
  </si>
  <si>
    <t>קרנות הביטוח הלאומי</t>
  </si>
  <si>
    <t>הקרן לפיתוח שירותים לנכים</t>
  </si>
  <si>
    <t>הגשת בקשה להצטיידות לפי תקן אינה מחייבת את הקרן לאישור הבקשה, סכום ואחוז הסיוע נתונים לשיקול החלטתה הבלעדי של הקרן. אחוז הסיוע המצויין הינו מקסימלי ביחס לדירוג סוציואקונומי של הישוב.</t>
  </si>
  <si>
    <t>רקע כללי</t>
  </si>
  <si>
    <t>כל גוף העומד בקריטריונים להגשת בקשת סיוע מהקרן לפיתוח שירותים לנכים[1], רשאי להגיש בקשה לסיוע מהקרן וכל בקשה תבדק לגופו של עניין.</t>
  </si>
  <si>
    <t xml:space="preserve">מטרת תקן זה הינה לסייע לגופים המגישים בקשת הצטיידות לבנות את בקשתם בצורה מקצועית תוך חשיבה על מכלול הצרכים הנדרשים. </t>
  </si>
  <si>
    <t xml:space="preserve">התקן מסתמך על תקנות מעונות יום שיקומיים (רישוי, סל שירותים לפעוטות עם מוגבלות ותנאי טיפול בהם), תשס"ח-2008, ותקנות התאמות נגישות כיום[2]. </t>
  </si>
  <si>
    <t>תנאים מקדימים לרכישת ציוד שיקומי</t>
  </si>
  <si>
    <t>על המעון לעמוד בדרישות המשרדים ובתקנות הנגישות למבנה ייעודי.</t>
  </si>
  <si>
    <t xml:space="preserve">גודל חללי המעון לא יפחתו מהמינימום שנקבע בתקנות מעונות היום השיקומיים. </t>
  </si>
  <si>
    <t>השימוש בציוד השיקומי יעשה בהנחיית עובד מקצועות הבריאות ובאחריותו המקצועית.</t>
  </si>
  <si>
    <t>תינתן עדיפות לרכישת ציוד תוצרת הארץ.</t>
  </si>
  <si>
    <t>חישוב תקציב עפ"י אפיון המעון וחללי המבנה</t>
  </si>
  <si>
    <t xml:space="preserve">תקצוב - הסכומים בטבלה הם מרביים ומאפשרים מענים לצרכים מגוונים. המוסד אינו מתחייב להקצאה המקסימאלית. סכומי ההצטיידות יוקצו בעיקר עפ"י הפרמטרים הבאים:  </t>
  </si>
  <si>
    <t>אפיון צרכי הפעוטות - לדוג', במעון רב נכותי תקצוב ציוד מוטוריקה גסה יהיה גדול יותר ממעון לפעוטות עם אוטיזם בו תקציב הציוד התקשורתי יהיה גדול יותר.</t>
  </si>
  <si>
    <t>גודל חצרות -  תידרש עמידה בתקן.</t>
  </si>
  <si>
    <t>בהתחשב בציוד קיים או בסיוע קודם למעון.</t>
  </si>
  <si>
    <t xml:space="preserve">תחשיב הצטיידות </t>
  </si>
  <si>
    <t>במידה ובמעון יותר מכיתת גן אחת, סכום תקציב הכיתה יוכפל עפ"י מספר כיתות הגן - ובהתאם לשיקול דעת יועץ/ת ורכז ביטוח לאומי.</t>
  </si>
  <si>
    <t>תאריך הגשת הבקשה:</t>
  </si>
  <si>
    <t>שם הגוף המבקש:</t>
  </si>
  <si>
    <t>שם המעון:</t>
  </si>
  <si>
    <t>כתובת המעון:</t>
  </si>
  <si>
    <t>כתובת הגוף המבקש:</t>
  </si>
  <si>
    <t>אופן הגשת הבקשה</t>
  </si>
  <si>
    <t>2. חומר רקע על המעון תוך התייחסות לאוכלוסיית יעד, נתוני מבנה, פעילויות, תוכניות, וצוות רלוונטי.</t>
  </si>
  <si>
    <r>
      <t>4.6.</t>
    </r>
    <r>
      <rPr>
        <sz val="7"/>
        <color theme="1"/>
        <rFont val="Times New Roman"/>
        <family val="1"/>
      </rPr>
      <t xml:space="preserve"> </t>
    </r>
    <r>
      <rPr>
        <sz val="12"/>
        <color theme="1"/>
        <rFont val="Arial"/>
        <family val="2"/>
      </rPr>
      <t xml:space="preserve">טבלת פריטים להצטיידות. טבלת הפריטים תכלול פריטים נדרשים בחלוקה עפ"י ייעודם (כיתת אם, חדר טיפולים, חצר). - </t>
    </r>
    <r>
      <rPr>
        <sz val="12"/>
        <color theme="4"/>
        <rFont val="Arial"/>
        <family val="2"/>
      </rPr>
      <t>הורדתי, נמצא בטבלת אקסל שבניתי</t>
    </r>
  </si>
  <si>
    <r>
      <t>4.7.</t>
    </r>
    <r>
      <rPr>
        <sz val="7"/>
        <color theme="1"/>
        <rFont val="Times New Roman"/>
        <family val="1"/>
      </rPr>
      <t xml:space="preserve"> </t>
    </r>
    <r>
      <rPr>
        <sz val="12"/>
        <color theme="1"/>
        <rFont val="Arial"/>
        <family val="2"/>
      </rPr>
      <t xml:space="preserve">יש לבצע את תהליך הגדרת ומיפוי הפריטים הנדרשים בשיתוף צוות מקצועי וחינוכי במעון.- </t>
    </r>
    <r>
      <rPr>
        <sz val="12"/>
        <color theme="4"/>
        <rFont val="Arial"/>
        <family val="2"/>
      </rPr>
      <t>לדעתי המשפט הזה לא מובן</t>
    </r>
  </si>
  <si>
    <t>נדרש מקום לאחסון הציוד השיקומי, ומקום לאחסון כסאות הסעה.</t>
  </si>
  <si>
    <t>תקן</t>
  </si>
  <si>
    <t>בקשת הגוף</t>
  </si>
  <si>
    <t>אישור הרכז</t>
  </si>
  <si>
    <t>תקציב מבוקש</t>
  </si>
  <si>
    <t>סטייה מהתקן</t>
  </si>
  <si>
    <t>הערות הגוף</t>
  </si>
  <si>
    <t>המלצת הרכז</t>
  </si>
  <si>
    <t>הערות הרכז</t>
  </si>
  <si>
    <t>כמות תקן לכיתה אחת</t>
  </si>
  <si>
    <t>תקן לכיתה אחת</t>
  </si>
  <si>
    <t xml:space="preserve">סך עלות  כולל מע"מ </t>
  </si>
  <si>
    <t>בקשת הגוף לכל הכיתות</t>
  </si>
  <si>
    <t>אישור הרכז לכל הכיתות</t>
  </si>
  <si>
    <t>תקן לחדר אחד</t>
  </si>
  <si>
    <t>האם קיבלתם סיוע קודם?</t>
  </si>
  <si>
    <t>אם כן באיזה שנה?</t>
  </si>
  <si>
    <t>3. מסמך ממשרד הרווחה לגבי הצורך בהצטיידות המעון והצפי לאכלוס המעון בשנים הקרובות.</t>
  </si>
  <si>
    <t>4. מידע לגבי צוות מקצועי טיפולי ושעות עבודה שבועיות. לזכאות קבלת ציוד טיפולי יש לעמוד במינימום שעות טיפול, העומדות על 5 ש"ש לכל תחום טיפולי (פיזיותרפיה, ריפוי בעיסוק, קלינאית תקשורת, הבעה ויצירה). (מצורף גיליון למילוי בתקן הנוכחי)</t>
  </si>
  <si>
    <t>חדר ריפוי בעיסוק</t>
  </si>
  <si>
    <t>תקציב מאושר</t>
  </si>
  <si>
    <t>גורם מממן</t>
  </si>
  <si>
    <t>אחוז מימון</t>
  </si>
  <si>
    <t xml:space="preserve">סכום מימון </t>
  </si>
  <si>
    <t>אחוז מימון מקסימלי-ביטוח לאומי</t>
  </si>
  <si>
    <t>מימון עצמי</t>
  </si>
  <si>
    <t>סה"כ</t>
  </si>
  <si>
    <t>תקציב מבוקש עבור כל הכיתות</t>
  </si>
  <si>
    <r>
      <t>1. קובץ האקסל המצורף- בכל גיליון יש טבלה של "בקשת הגוף", יש למלא את מה שרלוונטי לבקשתכם. ולשלוח בחזרה בקובץ אקסל (</t>
    </r>
    <r>
      <rPr>
        <b/>
        <sz val="12"/>
        <color theme="1"/>
        <rFont val="Arial"/>
        <family val="2"/>
        <scheme val="minor"/>
      </rPr>
      <t>לא להמיר לPDF</t>
    </r>
    <r>
      <rPr>
        <sz val="12"/>
        <color theme="1"/>
        <rFont val="Arial"/>
        <family val="2"/>
        <scheme val="minor"/>
      </rPr>
      <t xml:space="preserve">). </t>
    </r>
    <r>
      <rPr>
        <b/>
        <sz val="12"/>
        <color theme="1"/>
        <rFont val="Arial"/>
        <family val="2"/>
        <scheme val="minor"/>
      </rPr>
      <t>חובה למלא את גיליון השאלון למילוי הגוף כחלק מתנאי הסף</t>
    </r>
    <r>
      <rPr>
        <sz val="12"/>
        <color theme="1"/>
        <rFont val="Arial"/>
        <family val="2"/>
        <scheme val="minor"/>
      </rPr>
      <t>.</t>
    </r>
  </si>
  <si>
    <t>עבור כמה חצרות עד 50 מ"ר מוגשת הבקשה?</t>
  </si>
  <si>
    <t>עבור כמה חצרות מעל 50 מ"ר מוגשת הבקשה?</t>
  </si>
  <si>
    <t>עבור כמה חצרות עד 50 מ"ר מאושרת הבקשה?</t>
  </si>
  <si>
    <t xml:space="preserve">חדר פיזיותרפיה </t>
  </si>
  <si>
    <t>יש למלא רק את העמודה בצבע הבא:</t>
  </si>
  <si>
    <t>כמות תקן למסגרת</t>
  </si>
  <si>
    <t xml:space="preserve">כמות מבוקשת לחדר אחד </t>
  </si>
  <si>
    <t>המלצת מנהלת התוכנית</t>
  </si>
  <si>
    <t xml:space="preserve">כמות מאושרת </t>
  </si>
  <si>
    <t>הערות מנהלת התכנית</t>
  </si>
  <si>
    <t xml:space="preserve">מראה קבועה לקיר לא שבירה עם ווילון </t>
  </si>
  <si>
    <t>מראה ניידת לא שבירה עם מסגרת עץ</t>
  </si>
  <si>
    <t>שולחן סטנדרטי לטיפול</t>
  </si>
  <si>
    <t>שולחן טלסקופי מתכוונן</t>
  </si>
  <si>
    <t xml:space="preserve">שולחן חשמלי </t>
  </si>
  <si>
    <t>כסא לילד</t>
  </si>
  <si>
    <t>כסא טלסקופי מתכוונן לילד</t>
  </si>
  <si>
    <t>מדף אחסון לציוד גדול תלוי</t>
  </si>
  <si>
    <t>ארון אחסון ציוד</t>
  </si>
  <si>
    <t>קופסאות אחסון (סכום גלובלי)</t>
  </si>
  <si>
    <t>תנועה</t>
  </si>
  <si>
    <t>מזרונים טיפוליים</t>
  </si>
  <si>
    <t>נקודת תליה כולל הרכבה</t>
  </si>
  <si>
    <t>סולם שבדי עם כל התוספות כולל התקנה</t>
  </si>
  <si>
    <t xml:space="preserve">ספסל שבדי </t>
  </si>
  <si>
    <t>גלילים בגדלים שונים (סכום גלובלי)</t>
  </si>
  <si>
    <t>נדנדות (סכום גלובלי)</t>
  </si>
  <si>
    <t>חבית קשיחה מרופדת</t>
  </si>
  <si>
    <t>שרפרפי עץ 5 שלבים</t>
  </si>
  <si>
    <t>טרמפולינה עם רשת 140 ס"מ</t>
  </si>
  <si>
    <t>בריכת כדורים + כדורים</t>
  </si>
  <si>
    <t>כריות שונות כמו: פיתה, פילאטיס, תמיכה, כריות הנקה ועוד (סכום לגלובלי)</t>
  </si>
  <si>
    <t>משאבה חשמלית לכדורים</t>
  </si>
  <si>
    <t>עזרים לתרגול שיווי משקל כמו: לוח שיווי משקל, מסלול, סקוטר, צלחת וסטיבולרית, קורות (סכום גלובלי)</t>
  </si>
  <si>
    <t>מקבילים</t>
  </si>
  <si>
    <t>מדרגות שיקומיות מעץ</t>
  </si>
  <si>
    <t>עגלה לאימון הליכה</t>
  </si>
  <si>
    <t>משחק, אמצעי טיפול והערכות</t>
  </si>
  <si>
    <t>משחקים לטיפול (גריה, מרחב, תפיסה, קוגניציה) (סכום גלובלי)</t>
  </si>
  <si>
    <t>אבחון Peabody -
 Developmental Motor Scale</t>
  </si>
  <si>
    <t xml:space="preserve">AIMS אבחון </t>
  </si>
  <si>
    <t>טכנולוגיה</t>
  </si>
  <si>
    <t>ציוד יחודי</t>
  </si>
  <si>
    <t>כיסא עם תמיכות (סכום גלובאלי)</t>
  </si>
  <si>
    <t>עמידונים (סכום גלובאלי)</t>
  </si>
  <si>
    <t>הליכונים (סכום גלובאלי)</t>
  </si>
  <si>
    <t>סה"כ ציוד פיזיותרפיה כולל מע"מ</t>
  </si>
  <si>
    <t>לוח מחיק נייד</t>
  </si>
  <si>
    <t>סולם שבדי עם תוספות כולל התקנה</t>
  </si>
  <si>
    <t>בריכת כדורים + כדורים + כיסוי</t>
  </si>
  <si>
    <t>אביזרים לתרגול והפעלת כף היד (סכום גלובלי)</t>
  </si>
  <si>
    <t>משחקי מרחב, בנייה והרכבה (סכום גלובלי)</t>
  </si>
  <si>
    <t>משחקי חשיבה ואסטרטגיה (סכום גלובלי)</t>
  </si>
  <si>
    <t>אבחון פרופיל סנסורי</t>
  </si>
  <si>
    <t>עכברים ייחודיים (סכום גלובלי)</t>
  </si>
  <si>
    <t>מקלדות ייחודיות (סכום גלובלי)</t>
  </si>
  <si>
    <t>מתגים ומתאמי מתגים (סכום גלובלי)</t>
  </si>
  <si>
    <t>זרועות למתגים ולטאבלט (סכום גלובלי)</t>
  </si>
  <si>
    <t>סה"כ ציוד ריפוי בעיסוק כולל מע"מ</t>
  </si>
  <si>
    <t>אביזרי תחושה וגריה כולל שמיכת כובד (סכום גלובלי)</t>
  </si>
  <si>
    <t>חדר קלינאי/ת תקשורת</t>
  </si>
  <si>
    <t>פופים מסוגים שונים (סכום גלובלי)</t>
  </si>
  <si>
    <t>שטיח רצפה</t>
  </si>
  <si>
    <t>משחקים טיפוליים לפיתוח שפה, היגויי ואבחנה שמיעתית (סכום גלובלי)</t>
  </si>
  <si>
    <t>משחקי חשיבה ושפה (סכום גלובלי)</t>
  </si>
  <si>
    <t>אביזרים למוטוריקת פה ותחושה (סכום גלובלי)</t>
  </si>
  <si>
    <t>אביזרים למשחק דימיון ומשחק סימבולי (סכום גלובלי)</t>
  </si>
  <si>
    <t>ספרים טיפוליים לפיתוח שפה והיגויי (סכום גלובלי)</t>
  </si>
  <si>
    <t>כלי נגינה לפיתוח אבחנה שמיעתית (סכום גלובלי)</t>
  </si>
  <si>
    <t>אפליקציות תת"ח לטאבלט (סכום גלובלי)</t>
  </si>
  <si>
    <t>מכשיר למינציה</t>
  </si>
  <si>
    <t xml:space="preserve">תוכנת גריד למחשב </t>
  </si>
  <si>
    <t>פלטים קוליים (סכום גלובלי)</t>
  </si>
  <si>
    <t>מתגים (סכום גלובלי)</t>
  </si>
  <si>
    <t>סה"כ ציוד קלינאי/ת תקשורת כולל מע"מ</t>
  </si>
  <si>
    <t>מדפסת להדפסת לוחות תקשורת</t>
  </si>
  <si>
    <t xml:space="preserve">כמות מבוקשת </t>
  </si>
  <si>
    <t>חדר סנוזלן</t>
  </si>
  <si>
    <t>עמוד בועות + מראות +בסיס + סוויץ מתגים</t>
  </si>
  <si>
    <t>מקרן אורות</t>
  </si>
  <si>
    <t>פאנל קיר אינטראקטיבי</t>
  </si>
  <si>
    <t>סיבים אופטיים + מקרן + מסרק לסיבים</t>
  </si>
  <si>
    <t>בריכת כדורים אינטראקטיבית</t>
  </si>
  <si>
    <t>תוף פנטאם אינטראקטיבי</t>
  </si>
  <si>
    <t>מנהרת אורות לד</t>
  </si>
  <si>
    <t>אביזרי גריה (סכום גלובלי)</t>
  </si>
  <si>
    <t>ריפוד קירות ורצפה במזרונים (מחיר למ"ר)</t>
  </si>
  <si>
    <t>מערכת חשמל מותאמת כולל מתגים והתקנה</t>
  </si>
  <si>
    <t>ארון איחסון לעזרים</t>
  </si>
  <si>
    <t>התקנת ציוד בחדר סנוזלן</t>
  </si>
  <si>
    <t>סה"כ ציוד חדר סנוזלן כולל מע"מ</t>
  </si>
  <si>
    <t>סנוזלן:</t>
  </si>
  <si>
    <t>חלל החדר יהיה 20 מ"מ מינימום, מינימום פעילות של 15 ש"ש ייעודיות לטיפול בסנוזלן.</t>
  </si>
  <si>
    <t>הטיפול יעשה על ידי איש מקצוע שעבר הכשרה מוכרת ומתאימה לטיפול בסנוזלן מעבר למצבת כוח האדם במסגרת  הטיפולית.</t>
  </si>
  <si>
    <t>התקנת מערכת מיזוג ואוורור מתאימה תהיה באחריות המסגרת.</t>
  </si>
  <si>
    <t>שאלון למילוי ע"י  מגיש הבקשה:</t>
  </si>
  <si>
    <t>פרטי הגוף המבקש</t>
  </si>
  <si>
    <t>איש קשר בגוף המבקש:</t>
  </si>
  <si>
    <t>טלפון איש קשר בגוף המבקש:</t>
  </si>
  <si>
    <t>מייל איש קשר בגוף המבקש:</t>
  </si>
  <si>
    <t>פרטי היחידה</t>
  </si>
  <si>
    <t>מאפייני המקום</t>
  </si>
  <si>
    <t>אוכלוסיית יעד:</t>
  </si>
  <si>
    <t>סה"כ שעות טיפול כ"א טיפולי:</t>
  </si>
  <si>
    <t>דירוג סוציואקונומי של הישוב:</t>
  </si>
  <si>
    <t>קו עימות:</t>
  </si>
  <si>
    <t>הערות והסברים למילוי הבקשה:</t>
  </si>
  <si>
    <t>נא למלא את השאלון לעיל לפני מעבר לכתב הכמויות</t>
  </si>
  <si>
    <t>הציוד המבוקש מיועד עבור הילדים בלבד ואינו מיועד לעובדי המסגרת ו/או מנהליה.</t>
  </si>
  <si>
    <t>התקנת חלק מהציוד דורשת עבודות פיתוח, תשתיות ושיפוץ. במסגרת התקן לא ינתן מימון לעבודות הנ"ל.</t>
  </si>
  <si>
    <t xml:space="preserve">נא להתייחס להערות בכל הגיליון לגבי הדרישות למשאבים, כ"א, תקנים, מתן פירוט והסברים  </t>
  </si>
  <si>
    <t>המחירים כוללים הובלה והתקנה של הציוד</t>
  </si>
  <si>
    <t>איש קשר במעון:</t>
  </si>
  <si>
    <t>טלפון איש קשר במעון:</t>
  </si>
  <si>
    <t>מייל איש קשר במעון:</t>
  </si>
  <si>
    <t>מתקני חצר</t>
  </si>
  <si>
    <t>מתקן חצר ייעודי לילדים עם מוגבלות</t>
  </si>
  <si>
    <t>סה"כ מתקני חצר כולל מע"מ</t>
  </si>
  <si>
    <t>התניות לאישור מתקני חצר:</t>
  </si>
  <si>
    <t>לא כולל תשתית הנדרשת להנחת משטחי הגומי</t>
  </si>
  <si>
    <t>מותנה באיש מקצוע שילווה את הפעילות</t>
  </si>
  <si>
    <t xml:space="preserve">מותנה בהגשת הצעת מחיר ותכנית העמדה טרם ביצוע </t>
  </si>
  <si>
    <t>אופנים, בימבות, תלת אופן (סכום גלובלי)</t>
  </si>
  <si>
    <t>חצר עד 50 מ"ר</t>
  </si>
  <si>
    <t>מתקן קפיץ</t>
  </si>
  <si>
    <t>סוג החצר</t>
  </si>
  <si>
    <t>חצר מעל 50 מ"ר</t>
  </si>
  <si>
    <t>המוסד לביטוח הלאומי, באמצעות הקרן לפיתוח שירותים לנכים, מסייע בפיתוח מענים לצרכים של פעוטות עם מוגבלויות. במסגרת זאת מסייע בהקמת מעונות יום שיקומיים והצטיידותם. הקרן רואה חשיבות רבה במתן מענה טיפולי הולם בגיל הרך מתוך הנחת יסוד שאיתור וטיפול מוקדם מסייע במיצוי הפוטנציאל השיקומי של הפעוט.</t>
  </si>
  <si>
    <t>משחק</t>
  </si>
  <si>
    <t>ספרים (סכום גלובלי)</t>
  </si>
  <si>
    <t xml:space="preserve">שולחנות </t>
  </si>
  <si>
    <t>אביזרי תחושה וגריה (סכום גלובלי)</t>
  </si>
  <si>
    <t>שולחן החתלה</t>
  </si>
  <si>
    <t>ישבנון</t>
  </si>
  <si>
    <t>רמקול נייד אלחוטי</t>
  </si>
  <si>
    <t>מגוון סוגי כדורים כולל משאבה (סכום גלובלי)</t>
  </si>
  <si>
    <t xml:space="preserve">עזרים לטיפול מוטורי אישי וקבוצתי כמו: גומיות, טבעות, מצנח, מנהרת זחילה מתקפלת, מקלות, שקיות שעועית, קונוסים, כדורים, טרבנד, טרפלסט, משקולות לידיים ולרגלים (סכום גלובלי) </t>
  </si>
  <si>
    <t>מחשב נייח/נייד</t>
  </si>
  <si>
    <t xml:space="preserve">עזרים לטיפול מוטורי  אישי וקבוצתי כמו: גומיות, טבעות, מצנח, מקלות, שקיות שעועית, קונוסים, כדורים, טרבנד (סכום גלובלי) </t>
  </si>
  <si>
    <t>המיתקנים שיותקנו בחצר מעון יהיו בעלי תו תקן של מכון התקנים הישראלי. </t>
  </si>
  <si>
    <t>אבחון E-LAP - 
 Developmental Motor Scale</t>
  </si>
  <si>
    <t>אבחון Peabody - 
 Early Learning  Accomplishment Profile Kit</t>
  </si>
  <si>
    <t>עבור כמה חצרות מעל 50 מ"ר מאושרת הבקשה?</t>
  </si>
  <si>
    <t>יש למלא סכום מקסימלי לפי קול קורא:</t>
  </si>
  <si>
    <t>קטגוריית ציוד</t>
  </si>
  <si>
    <t>מספר חדרים/ כיתות</t>
  </si>
  <si>
    <t>סך בקשת הגוף שאושרה ע"י מנהל התכנית (בש"ח וכולל מע"מ)</t>
  </si>
  <si>
    <t>סה"כ לפרוייקט</t>
  </si>
  <si>
    <t>אחוז מימון מקסימלי לפי דירוג אשכול לאישור הוועדה (לפי אחוז השתתפות בט"ל וללא התחשבות בתקציב הסיוע המקסימלי בקול קורא)</t>
  </si>
  <si>
    <t>מימון מקסימלי לפי דירוג אשכול לאישור הוועדה (אחוז השתתפות בט"ל בהתחשב בתקציב הסיוע המקסימלי בקול קורא)</t>
  </si>
  <si>
    <t>סכום מימון מקסימלי-ביטוח לאומי</t>
  </si>
  <si>
    <t>לאישור הוועדה</t>
  </si>
  <si>
    <t>מימון מאושר - הנמוך מבין השניים - אחוז השתתפות  או תקציב סיוע מקסימלי</t>
  </si>
  <si>
    <t>מימון ביטוח לאומי מקסימלי</t>
  </si>
  <si>
    <t>דו"ח סיכום פרויקט בקשת הצטיידות מעונות יום שיקומיים</t>
  </si>
  <si>
    <t>במידה והבקשה מוגשת עבור יותר מכיתה אחת, שאר הכיתות יאושרו לפי מקסימום עלות כיתה בודדת, ולפי אישור הרכז.</t>
  </si>
  <si>
    <t xml:space="preserve"> Symbolic Play Test אבחון </t>
  </si>
  <si>
    <t>Preschool Language Scale – PLS4 HEB אבחון</t>
  </si>
  <si>
    <t>אישור משרד הרווחה והביטחון החברתי בתוקף:</t>
  </si>
  <si>
    <t>כל המחירים והעלויות בתקן נקובים בש"ח וכוללים מע"מ.</t>
  </si>
  <si>
    <t xml:space="preserve">במעון תנאים אקוסטיים מתאימים ובידוד מרעשים, כולל אלמנטים נדרשים עפ"י תנאי הסביבה (תקרה אקוסטית, רצפת pvc, חיפוי קירות, חלונות, מזגן). </t>
  </si>
  <si>
    <t>הסיוע של הקרן בהצטיידות מתמקד בציוד טיפולי בכיתות האם, בחדרי הטיפול ובחצר. הסיוע אינו כולל ציוד מטבח, ציוד משרדי וציוד מתכלה.</t>
  </si>
  <si>
    <t>מספר וגודל חללי הפעילות -  הבקשה תיבחן ביחס לחללים הקיימים במעון בפועל, ביחס להיקף ציוד המתבקש.</t>
  </si>
  <si>
    <t>ציוד כיתת אם רב נכותי</t>
  </si>
  <si>
    <t>כמות מבוקשת לסך כיתות רב נכותי במעון</t>
  </si>
  <si>
    <t>עבור כמה כיתות רב נכותי מוגשת הבקשה?</t>
  </si>
  <si>
    <t>עבור כמה כיתות רב נכותי מאושרת הבקשה?</t>
  </si>
  <si>
    <t>ציוד כיתת אם תקשורת</t>
  </si>
  <si>
    <t>עבור כמה כיתות תקשורת מוגשת הבקשה?</t>
  </si>
  <si>
    <t>עבור כמה כיתות תקשורת מאושרת הבקשה?</t>
  </si>
  <si>
    <t>כמות מבוקשת לסך כיתות תקשורת במעון</t>
  </si>
  <si>
    <t>מתקן לאחסון מזרונים/מיטות</t>
  </si>
  <si>
    <t>מזרונים אישיים/מיטות</t>
  </si>
  <si>
    <t xml:space="preserve">בקשת הגוף </t>
  </si>
  <si>
    <t xml:space="preserve">אישור הרכז </t>
  </si>
  <si>
    <t>סך בקשת הגוף (בש"ח וכולל מע"מ)</t>
  </si>
  <si>
    <t>תקן לחצר אחת</t>
  </si>
  <si>
    <t>בקשת הגוף לכל החצרות</t>
  </si>
  <si>
    <t>סך מתקני חצר מעל 50 מ"ר כולל מע"מ</t>
  </si>
  <si>
    <t>סך מתקני חצר עד 50 מ"ר כולל מע"מ</t>
  </si>
  <si>
    <t>מספר תאגיד של הגוף המבקש:</t>
  </si>
  <si>
    <r>
      <rPr>
        <b/>
        <sz val="12"/>
        <rFont val="Arial"/>
        <family val="2"/>
      </rPr>
      <t>יש למלא עבור כמה כיתות מוגשת הבקשה, וכמות מבוקשת עבור כל הכיתות</t>
    </r>
    <r>
      <rPr>
        <sz val="12"/>
        <rFont val="Arial"/>
        <family val="2"/>
      </rPr>
      <t>!</t>
    </r>
  </si>
  <si>
    <t>חדר פיזיותרפיה</t>
  </si>
  <si>
    <t>הכמות המצויינת בטבלה הינה המלצה כללית, הרכישה תתבצע ע"פ צרכים בפועל</t>
  </si>
  <si>
    <t>ציוד יחודי עבור פעוטות עם מוגבלות בראיה/בשמיעה (סכום גלובאלי)</t>
  </si>
  <si>
    <t xml:space="preserve">במידה ובמעון יותר מחדר טיפולים ספציפי אחד החישוב יעשה בהתאם לשיקול דעת יועץ/ת ורכז ביטוח לאומי. </t>
  </si>
  <si>
    <t xml:space="preserve">במעון חייבים להיות מרחבי טיפול בהתאם לגודל המעון (תואמים את היקף המשרות, מטפלים, וילדים) </t>
  </si>
  <si>
    <t xml:space="preserve">טאבלט תומך אפליקציות תת"ח + מגן + מדבקת מסך </t>
  </si>
  <si>
    <t>מערכת הפעלת מחשב ע"י מיקוד מבט הכוללת: מערכת מיקוד מבט, תכנת הערכה למיקוד מבט, מחשב נייד טאבלט ייעודי למערכת מיקוד מבט, עמוד נייד ומגש תואם למחשב הנייד, תוכנת תת"ח, ערכת משחקים למערכת מיקוד מבט, התקנה והדרכה.</t>
  </si>
  <si>
    <t>משטח בטיחות מתחת למתקנים במ"ר</t>
  </si>
  <si>
    <t>תקן הצטיידות מעונות יום שיקומיים- מרץ 2024</t>
  </si>
  <si>
    <t>עזרים לתרגול שיווי משקל כמו: לוח שיווי משקל, מסלול שיווי משקל, טרמפולינה, סקוטר, צלחת וסטיבולרית, קורות (סכום גלובלי)</t>
  </si>
  <si>
    <t>תמורה לעיניין החצרות תשולם רק לאחר ביצוע הצללה מעל המתקנים הממומנים ע"י הבטל"א במימון הגוף המבצע</t>
  </si>
  <si>
    <t xml:space="preserve">ניתן לבקש עד 4 חצרות בלבד, כאשר לטובת חישוב מספר החצרות חצר גדולה תיחשב כ-2 חצרות </t>
  </si>
  <si>
    <t>המחיר כולל הובלה והרכבה</t>
  </si>
  <si>
    <t>ריכוז סופי</t>
  </si>
  <si>
    <t xml:space="preserve">כמות מאושרת לסך כיתות רב נכותי במעון </t>
  </si>
  <si>
    <t>כמות מאושרת לסך כיתות תקשורת במעון</t>
  </si>
  <si>
    <t>תקציב מאושר עבור כל הכיתות רב נכותי במעון</t>
  </si>
  <si>
    <t xml:space="preserve">תקציב מאושר עבור כל הכיתות רב נכותי במעון </t>
  </si>
  <si>
    <t>תקציב מאושר עבור כל כיתות התקשורת</t>
  </si>
  <si>
    <r>
      <t xml:space="preserve">ציוד שיקומי </t>
    </r>
    <r>
      <rPr>
        <b/>
        <sz val="12"/>
        <color rgb="FFFF0000"/>
        <rFont val="Arial"/>
        <family val="2"/>
      </rPr>
      <t xml:space="preserve"> </t>
    </r>
  </si>
  <si>
    <r>
      <rPr>
        <b/>
        <sz val="12"/>
        <color theme="1"/>
        <rFont val="Arial"/>
        <family val="2"/>
      </rPr>
      <t>חצר עד 50 מ"ר:</t>
    </r>
    <r>
      <rPr>
        <sz val="12"/>
        <color theme="1"/>
        <rFont val="Arial"/>
        <family val="2"/>
      </rPr>
      <t xml:space="preserve"> משטח בטיחות המתקנים עד 80% משטח החצר אך לא יותר מ-40 מ"ר</t>
    </r>
  </si>
  <si>
    <r>
      <rPr>
        <b/>
        <sz val="12"/>
        <color theme="1"/>
        <rFont val="Arial"/>
        <family val="2"/>
      </rPr>
      <t xml:space="preserve">חצר מעל 50 מ"ר: </t>
    </r>
    <r>
      <rPr>
        <sz val="12"/>
        <color theme="1"/>
        <rFont val="Arial"/>
        <family val="2"/>
      </rPr>
      <t>משטח בטיחות המתקנים עד 80% משטח החצר אך לא יותר מ-80 מ"ר</t>
    </r>
  </si>
  <si>
    <t>התקן כולל משטח בטיחות מתחת למתקנים בתוספת שטחי הבטיחות הנדרשים:</t>
  </si>
  <si>
    <t xml:space="preserve">על המתקנים להיות מותאמים לגודל החצר. </t>
  </si>
  <si>
    <t>כיתת תקשורת</t>
  </si>
  <si>
    <t>כיתה רב נכותית</t>
  </si>
  <si>
    <t>שטח כולל של כלל החצרות במעון</t>
  </si>
  <si>
    <r>
      <t>מקסימום שטח משטח בטיחות שניתן לבקש עבור החצרות במ"ר (</t>
    </r>
    <r>
      <rPr>
        <b/>
        <u/>
        <sz val="12"/>
        <color rgb="FFC00000"/>
        <rFont val="Arial"/>
        <family val="2"/>
        <scheme val="minor"/>
      </rPr>
      <t>חישוב אוטומטי</t>
    </r>
    <r>
      <rPr>
        <b/>
        <sz val="12"/>
        <color rgb="FFC00000"/>
        <rFont val="Arial"/>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</si>
</sst>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quot;₪&quot;\ #,##0"/>
    <numFmt numFmtId="166" formatCode="#,##0_ ;[Red]\-#,##0\ "/>
  </numFmts>
  <fonts count="46" x14ac:knownFonts="1">
    <font>
      <sz val="11"/>
      <color theme="1"/>
      <name val="Arial"/>
      <family val="2"/>
      <charset val="177"/>
      <scheme val="minor"/>
    </font>
    <font>
      <sz val="11"/>
      <color theme="1"/>
      <name val="Arial"/>
      <family val="2"/>
      <charset val="177"/>
      <scheme val="minor"/>
    </font>
    <font>
      <sz val="12"/>
      <color theme="1"/>
      <name val="Times New Roman"/>
      <family val="1"/>
    </font>
    <font>
      <b/>
      <sz val="11"/>
      <color theme="1"/>
      <name val="Arial"/>
      <family val="2"/>
      <scheme val="minor"/>
    </font>
    <font>
      <b/>
      <sz val="12"/>
      <color theme="1"/>
      <name val="Arial"/>
      <family val="2"/>
    </font>
    <font>
      <b/>
      <sz val="7"/>
      <color theme="1"/>
      <name val="Times New Roman"/>
      <family val="1"/>
    </font>
    <font>
      <b/>
      <u/>
      <sz val="12"/>
      <color theme="1"/>
      <name val="Arial"/>
      <family val="2"/>
    </font>
    <font>
      <sz val="12"/>
      <color theme="1"/>
      <name val="Arial"/>
      <family val="2"/>
    </font>
    <font>
      <sz val="7"/>
      <color theme="1"/>
      <name val="Times New Roman"/>
      <family val="1"/>
    </font>
    <font>
      <sz val="12"/>
      <color theme="1"/>
      <name val="Wingdings"/>
      <charset val="2"/>
    </font>
    <font>
      <b/>
      <sz val="14"/>
      <color theme="1"/>
      <name val="Arial"/>
      <family val="2"/>
      <scheme val="minor"/>
    </font>
    <font>
      <sz val="12"/>
      <color rgb="FFFF0000"/>
      <name val="Arial"/>
      <family val="2"/>
    </font>
    <font>
      <b/>
      <sz val="18"/>
      <color theme="1"/>
      <name val="Arial"/>
      <family val="2"/>
      <scheme val="minor"/>
    </font>
    <font>
      <b/>
      <sz val="12"/>
      <color theme="1"/>
      <name val="Arial"/>
      <family val="2"/>
      <scheme val="minor"/>
    </font>
    <font>
      <b/>
      <u/>
      <sz val="16"/>
      <color theme="1"/>
      <name val="Arial"/>
      <family val="2"/>
      <scheme val="minor"/>
    </font>
    <font>
      <sz val="12"/>
      <color theme="1"/>
      <name val="Arial"/>
      <family val="2"/>
      <scheme val="minor"/>
    </font>
    <font>
      <u/>
      <sz val="11"/>
      <color theme="10"/>
      <name val="Arial"/>
      <family val="2"/>
      <charset val="177"/>
    </font>
    <font>
      <sz val="12"/>
      <color theme="4"/>
      <name val="Arial"/>
      <family val="2"/>
    </font>
    <font>
      <sz val="11"/>
      <color theme="1"/>
      <name val="Arial"/>
      <family val="2"/>
    </font>
    <font>
      <sz val="14"/>
      <name val="Arial"/>
      <family val="2"/>
    </font>
    <font>
      <b/>
      <sz val="14"/>
      <name val="Arial"/>
      <family val="2"/>
    </font>
    <font>
      <b/>
      <sz val="14"/>
      <color theme="1"/>
      <name val="Arial"/>
      <family val="2"/>
    </font>
    <font>
      <b/>
      <sz val="12"/>
      <name val="Arial"/>
      <family val="2"/>
    </font>
    <font>
      <sz val="12"/>
      <name val="Arial"/>
      <family val="2"/>
    </font>
    <font>
      <b/>
      <sz val="12"/>
      <color theme="1"/>
      <name val="Arial"/>
      <family val="2"/>
      <charset val="177"/>
    </font>
    <font>
      <u/>
      <sz val="12"/>
      <color theme="1"/>
      <name val="Arial"/>
      <family val="2"/>
      <scheme val="minor"/>
    </font>
    <font>
      <u/>
      <sz val="14"/>
      <color theme="1"/>
      <name val="Arial"/>
      <family val="2"/>
      <scheme val="minor"/>
    </font>
    <font>
      <sz val="14"/>
      <color theme="1"/>
      <name val="Arial"/>
      <family val="2"/>
      <scheme val="minor"/>
    </font>
    <font>
      <sz val="14"/>
      <color rgb="FFFF0000"/>
      <name val="Arial"/>
      <family val="2"/>
      <scheme val="minor"/>
    </font>
    <font>
      <b/>
      <sz val="12"/>
      <color rgb="FFFF0000"/>
      <name val="Arial"/>
      <family val="2"/>
    </font>
    <font>
      <sz val="18"/>
      <color theme="1"/>
      <name val="Arial"/>
      <family val="2"/>
      <charset val="177"/>
      <scheme val="minor"/>
    </font>
    <font>
      <b/>
      <sz val="16"/>
      <color theme="1"/>
      <name val="Arial"/>
      <family val="2"/>
      <scheme val="minor"/>
    </font>
    <font>
      <b/>
      <sz val="12"/>
      <color rgb="FF800000"/>
      <name val="Arial"/>
      <family val="2"/>
    </font>
    <font>
      <sz val="12"/>
      <color rgb="FF800000"/>
      <name val="Arial"/>
      <family val="2"/>
    </font>
    <font>
      <b/>
      <sz val="14"/>
      <color rgb="FF800000"/>
      <name val="Arial"/>
      <family val="2"/>
    </font>
    <font>
      <sz val="12"/>
      <color rgb="FF000000"/>
      <name val="Arial"/>
      <family val="2"/>
    </font>
    <font>
      <sz val="12"/>
      <name val="Arial"/>
      <family val="2"/>
      <scheme val="minor"/>
    </font>
    <font>
      <u/>
      <sz val="11"/>
      <color theme="10"/>
      <name val="Arial"/>
      <family val="2"/>
      <charset val="177"/>
      <scheme val="minor"/>
    </font>
    <font>
      <sz val="14"/>
      <color theme="1"/>
      <name val="Arial"/>
      <family val="2"/>
    </font>
    <font>
      <b/>
      <sz val="12"/>
      <color rgb="FFC00000"/>
      <name val="Arial"/>
      <family val="2"/>
    </font>
    <font>
      <sz val="11"/>
      <name val="Arial"/>
      <family val="2"/>
      <scheme val="minor"/>
    </font>
    <font>
      <b/>
      <sz val="12"/>
      <name val="Arial"/>
      <family val="2"/>
      <scheme val="minor"/>
    </font>
    <font>
      <b/>
      <sz val="11"/>
      <name val="Arial"/>
      <family val="2"/>
      <scheme val="minor"/>
    </font>
    <font>
      <sz val="11"/>
      <name val="Arial"/>
      <family val="2"/>
      <charset val="177"/>
      <scheme val="minor"/>
    </font>
    <font>
      <b/>
      <sz val="12"/>
      <color rgb="FFC00000"/>
      <name val="Arial"/>
      <family val="2"/>
      <scheme val="minor"/>
    </font>
    <font>
      <b/>
      <u/>
      <sz val="12"/>
      <color rgb="FFC00000"/>
      <name val="Arial"/>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CCC"/>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8">
    <xf numFmtId="0" fontId="0" fillId="0" borderId="0"/>
    <xf numFmtId="43" fontId="1" fillId="0" borderId="0" applyFont="0" applyFill="0" applyBorder="0" applyAlignment="0" applyProtection="0"/>
    <xf numFmtId="0" fontId="16"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xf numFmtId="9" fontId="1" fillId="0" borderId="0" applyFont="0" applyFill="0" applyBorder="0" applyAlignment="0" applyProtection="0"/>
  </cellStyleXfs>
  <cellXfs count="453">
    <xf numFmtId="0" fontId="0" fillId="0" borderId="0" xfId="0"/>
    <xf numFmtId="17" fontId="3" fillId="0" borderId="0" xfId="0" applyNumberFormat="1" applyFont="1"/>
    <xf numFmtId="0" fontId="2" fillId="0" borderId="0" xfId="0" applyFont="1" applyAlignment="1">
      <alignment horizontal="right" vertical="center" readingOrder="2"/>
    </xf>
    <xf numFmtId="0" fontId="7" fillId="0" borderId="0" xfId="0" applyFont="1"/>
    <xf numFmtId="0" fontId="9" fillId="0" borderId="0" xfId="0" applyFont="1" applyAlignment="1">
      <alignment horizontal="right" vertical="center" readingOrder="2"/>
    </xf>
    <xf numFmtId="0" fontId="4" fillId="0" borderId="0" xfId="0" applyFont="1" applyAlignment="1">
      <alignment horizontal="right" vertical="center" readingOrder="2"/>
    </xf>
    <xf numFmtId="0" fontId="7" fillId="0" borderId="0" xfId="0" applyFont="1" applyAlignment="1">
      <alignment horizontal="right" vertical="center" readingOrder="2"/>
    </xf>
    <xf numFmtId="0" fontId="0" fillId="0" borderId="0" xfId="0" applyAlignment="1">
      <alignment horizontal="right"/>
    </xf>
    <xf numFmtId="0" fontId="10" fillId="0" borderId="0" xfId="0" applyFont="1"/>
    <xf numFmtId="17" fontId="10" fillId="0" borderId="0" xfId="0" applyNumberFormat="1" applyFont="1"/>
    <xf numFmtId="43" fontId="0" fillId="0" borderId="0" xfId="0" applyNumberFormat="1"/>
    <xf numFmtId="0" fontId="0" fillId="0" borderId="0" xfId="0" applyAlignment="1">
      <alignment readingOrder="2"/>
    </xf>
    <xf numFmtId="0" fontId="3" fillId="0" borderId="0" xfId="0" applyFont="1"/>
    <xf numFmtId="0" fontId="0" fillId="0" borderId="1" xfId="0" applyBorder="1"/>
    <xf numFmtId="0" fontId="0" fillId="0" borderId="9" xfId="0" applyBorder="1"/>
    <xf numFmtId="0" fontId="3" fillId="2" borderId="12" xfId="0" applyFont="1" applyFill="1" applyBorder="1"/>
    <xf numFmtId="0" fontId="3" fillId="2" borderId="13" xfId="0" applyFont="1" applyFill="1" applyBorder="1" applyAlignment="1">
      <alignment wrapText="1"/>
    </xf>
    <xf numFmtId="164" fontId="0" fillId="0" borderId="19" xfId="1" applyNumberFormat="1" applyFont="1" applyBorder="1"/>
    <xf numFmtId="0" fontId="0" fillId="0" borderId="24" xfId="0" applyBorder="1"/>
    <xf numFmtId="164" fontId="0" fillId="0" borderId="25" xfId="1" applyNumberFormat="1" applyFont="1" applyBorder="1"/>
    <xf numFmtId="1" fontId="7" fillId="6" borderId="20" xfId="0" applyNumberFormat="1" applyFont="1" applyFill="1" applyBorder="1" applyAlignment="1" applyProtection="1">
      <alignment horizontal="center" vertical="center"/>
      <protection locked="0"/>
    </xf>
    <xf numFmtId="1" fontId="7" fillId="6" borderId="17" xfId="0" applyNumberFormat="1" applyFont="1" applyFill="1" applyBorder="1" applyAlignment="1" applyProtection="1">
      <alignment horizontal="right" vertical="center" wrapText="1"/>
      <protection locked="0"/>
    </xf>
    <xf numFmtId="1" fontId="7" fillId="7" borderId="17" xfId="0" applyNumberFormat="1" applyFont="1" applyFill="1" applyBorder="1" applyAlignment="1" applyProtection="1">
      <alignment vertical="center"/>
      <protection locked="0"/>
    </xf>
    <xf numFmtId="0" fontId="15" fillId="0" borderId="0" xfId="3" applyFont="1" applyAlignment="1">
      <alignment horizontal="right"/>
    </xf>
    <xf numFmtId="14" fontId="15" fillId="6" borderId="1" xfId="0" applyNumberFormat="1" applyFont="1" applyFill="1" applyBorder="1" applyProtection="1">
      <protection locked="0"/>
    </xf>
    <xf numFmtId="0" fontId="15" fillId="6" borderId="1" xfId="3" applyFont="1" applyFill="1" applyBorder="1" applyAlignment="1" applyProtection="1">
      <alignment horizontal="right"/>
      <protection locked="0"/>
    </xf>
    <xf numFmtId="0" fontId="7" fillId="0" borderId="0" xfId="3" applyFont="1" applyAlignment="1">
      <alignment horizontal="center" vertical="center"/>
    </xf>
    <xf numFmtId="0" fontId="7" fillId="0" borderId="0" xfId="3" applyFont="1" applyAlignment="1">
      <alignment horizontal="right"/>
    </xf>
    <xf numFmtId="0" fontId="32" fillId="0" borderId="0" xfId="3" applyFont="1" applyAlignment="1">
      <alignment horizontal="center" vertical="center"/>
    </xf>
    <xf numFmtId="0" fontId="32" fillId="0" borderId="0" xfId="3" applyFont="1" applyAlignment="1">
      <alignment horizontal="left"/>
    </xf>
    <xf numFmtId="0" fontId="33" fillId="0" borderId="0" xfId="3" applyFont="1" applyAlignment="1">
      <alignment horizontal="left"/>
    </xf>
    <xf numFmtId="0" fontId="21" fillId="0" borderId="34" xfId="3" applyFont="1" applyBorder="1" applyAlignment="1">
      <alignment horizontal="center" vertical="center" wrapText="1"/>
    </xf>
    <xf numFmtId="0" fontId="21" fillId="0" borderId="35" xfId="3" applyFont="1" applyBorder="1" applyAlignment="1">
      <alignment horizontal="center" vertical="center" wrapText="1"/>
    </xf>
    <xf numFmtId="3" fontId="21" fillId="0" borderId="38" xfId="3" applyNumberFormat="1" applyFont="1" applyBorder="1" applyAlignment="1">
      <alignment horizontal="center" vertical="center"/>
    </xf>
    <xf numFmtId="3" fontId="21" fillId="0" borderId="17" xfId="3" applyNumberFormat="1" applyFont="1" applyBorder="1" applyAlignment="1">
      <alignment horizontal="center" vertical="center"/>
    </xf>
    <xf numFmtId="3" fontId="21" fillId="0" borderId="1" xfId="3" applyNumberFormat="1" applyFont="1" applyBorder="1" applyAlignment="1">
      <alignment horizontal="center" vertical="center"/>
    </xf>
    <xf numFmtId="3" fontId="21" fillId="0" borderId="19" xfId="3" applyNumberFormat="1" applyFont="1" applyBorder="1" applyAlignment="1">
      <alignment horizontal="center" vertical="center"/>
    </xf>
    <xf numFmtId="166" fontId="7" fillId="0" borderId="0" xfId="4" applyNumberFormat="1" applyFont="1" applyFill="1" applyBorder="1" applyAlignment="1" applyProtection="1">
      <alignment horizontal="center" vertical="center"/>
    </xf>
    <xf numFmtId="166" fontId="21" fillId="0" borderId="9" xfId="4" applyNumberFormat="1" applyFont="1" applyFill="1" applyBorder="1" applyAlignment="1" applyProtection="1">
      <alignment horizontal="center" vertical="center"/>
    </xf>
    <xf numFmtId="166" fontId="21" fillId="0" borderId="48" xfId="4" applyNumberFormat="1" applyFont="1" applyFill="1" applyBorder="1" applyAlignment="1" applyProtection="1">
      <alignment horizontal="center" vertical="center"/>
    </xf>
    <xf numFmtId="1" fontId="7" fillId="7" borderId="38" xfId="0" applyNumberFormat="1" applyFont="1" applyFill="1" applyBorder="1" applyAlignment="1" applyProtection="1">
      <alignment horizontal="center" vertical="center"/>
      <protection locked="0"/>
    </xf>
    <xf numFmtId="1" fontId="7" fillId="7" borderId="45" xfId="0" applyNumberFormat="1" applyFont="1" applyFill="1" applyBorder="1" applyAlignment="1" applyProtection="1">
      <alignment horizontal="center" vertical="center"/>
      <protection locked="0"/>
    </xf>
    <xf numFmtId="1" fontId="7" fillId="7" borderId="20" xfId="0" applyNumberFormat="1" applyFont="1" applyFill="1" applyBorder="1" applyAlignment="1" applyProtection="1">
      <alignment horizontal="center" vertical="center"/>
      <protection locked="0"/>
    </xf>
    <xf numFmtId="1" fontId="7" fillId="6" borderId="20" xfId="0" applyNumberFormat="1" applyFont="1" applyFill="1" applyBorder="1" applyAlignment="1" applyProtection="1">
      <alignment horizontal="center"/>
      <protection locked="0"/>
    </xf>
    <xf numFmtId="0" fontId="4" fillId="0" borderId="29" xfId="0" applyFont="1" applyBorder="1" applyAlignment="1">
      <alignment horizontal="right" vertical="center"/>
    </xf>
    <xf numFmtId="0" fontId="4" fillId="0" borderId="31" xfId="0" applyFont="1" applyBorder="1" applyAlignment="1">
      <alignment horizontal="right" vertical="center"/>
    </xf>
    <xf numFmtId="0" fontId="21" fillId="0" borderId="0" xfId="3" applyFont="1" applyAlignment="1">
      <alignment horizontal="right" vertical="center"/>
    </xf>
    <xf numFmtId="14" fontId="4" fillId="0" borderId="29" xfId="0" applyNumberFormat="1" applyFont="1" applyBorder="1" applyAlignment="1">
      <alignment horizontal="right" vertical="center"/>
    </xf>
    <xf numFmtId="0" fontId="4" fillId="0" borderId="0" xfId="3" applyFont="1" applyAlignment="1">
      <alignment horizontal="right" vertical="center"/>
    </xf>
    <xf numFmtId="0" fontId="21" fillId="0" borderId="36" xfId="3" applyFont="1" applyBorder="1" applyAlignment="1">
      <alignment horizontal="right" vertical="center" wrapText="1"/>
    </xf>
    <xf numFmtId="0" fontId="7" fillId="0" borderId="0" xfId="3" applyFont="1" applyAlignment="1">
      <alignment horizontal="right" vertical="center"/>
    </xf>
    <xf numFmtId="0" fontId="4" fillId="0" borderId="9" xfId="3" applyFont="1" applyBorder="1" applyAlignment="1">
      <alignment horizontal="center"/>
    </xf>
    <xf numFmtId="9" fontId="7" fillId="0" borderId="0" xfId="3" applyNumberFormat="1" applyFont="1" applyAlignment="1">
      <alignment horizontal="center" vertical="center"/>
    </xf>
    <xf numFmtId="0" fontId="21" fillId="0" borderId="9" xfId="3" applyFont="1" applyBorder="1" applyAlignment="1">
      <alignment horizontal="right" vertical="center"/>
    </xf>
    <xf numFmtId="0" fontId="21" fillId="0" borderId="30" xfId="3" applyFont="1" applyBorder="1" applyAlignment="1">
      <alignment horizontal="center" vertical="center"/>
    </xf>
    <xf numFmtId="0" fontId="21" fillId="0" borderId="9" xfId="3" applyFont="1" applyBorder="1" applyAlignment="1">
      <alignment horizontal="right" vertical="center" wrapText="1"/>
    </xf>
    <xf numFmtId="10" fontId="21" fillId="0" borderId="30" xfId="3" applyNumberFormat="1" applyFont="1" applyBorder="1" applyAlignment="1">
      <alignment horizontal="center" vertical="center"/>
    </xf>
    <xf numFmtId="0" fontId="21" fillId="0" borderId="48" xfId="3" applyFont="1" applyBorder="1" applyAlignment="1">
      <alignment horizontal="right" vertical="center"/>
    </xf>
    <xf numFmtId="10" fontId="21" fillId="0" borderId="7" xfId="3" applyNumberFormat="1" applyFont="1" applyBorder="1" applyAlignment="1">
      <alignment horizontal="center" vertical="center"/>
    </xf>
    <xf numFmtId="0" fontId="37" fillId="6" borderId="1" xfId="6" applyFill="1" applyBorder="1" applyAlignment="1" applyProtection="1">
      <alignment horizontal="right"/>
      <protection locked="0"/>
    </xf>
    <xf numFmtId="0" fontId="3" fillId="3" borderId="0" xfId="0" applyFont="1" applyFill="1"/>
    <xf numFmtId="0" fontId="3" fillId="3" borderId="3" xfId="0" applyFont="1" applyFill="1" applyBorder="1"/>
    <xf numFmtId="0" fontId="3" fillId="3" borderId="4" xfId="0" applyFont="1" applyFill="1" applyBorder="1"/>
    <xf numFmtId="0" fontId="3" fillId="3" borderId="5" xfId="0" applyFont="1" applyFill="1" applyBorder="1"/>
    <xf numFmtId="0" fontId="3" fillId="3" borderId="26" xfId="0" applyFont="1" applyFill="1" applyBorder="1"/>
    <xf numFmtId="0" fontId="3" fillId="3" borderId="27" xfId="0" applyFont="1" applyFill="1" applyBorder="1"/>
    <xf numFmtId="0" fontId="13" fillId="3" borderId="0" xfId="0" applyFont="1" applyFill="1" applyAlignment="1">
      <alignment horizontal="right" readingOrder="2"/>
    </xf>
    <xf numFmtId="0" fontId="10" fillId="3" borderId="26" xfId="0" applyFont="1" applyFill="1" applyBorder="1"/>
    <xf numFmtId="0" fontId="15" fillId="3" borderId="0" xfId="0" applyFont="1" applyFill="1" applyAlignment="1">
      <alignment horizontal="right" vertical="center" wrapText="1" readingOrder="2"/>
    </xf>
    <xf numFmtId="0" fontId="15" fillId="3" borderId="27" xfId="0" applyFont="1" applyFill="1" applyBorder="1" applyAlignment="1">
      <alignment horizontal="right" vertical="center" wrapText="1" readingOrder="2"/>
    </xf>
    <xf numFmtId="0" fontId="15" fillId="3" borderId="26" xfId="0" applyFont="1" applyFill="1" applyBorder="1" applyAlignment="1">
      <alignment horizontal="right" wrapText="1" readingOrder="2"/>
    </xf>
    <xf numFmtId="0" fontId="15" fillId="3" borderId="0" xfId="0" applyFont="1" applyFill="1" applyAlignment="1">
      <alignment horizontal="right" wrapText="1" readingOrder="2"/>
    </xf>
    <xf numFmtId="0" fontId="15" fillId="3" borderId="27" xfId="0" applyFont="1" applyFill="1" applyBorder="1" applyAlignment="1">
      <alignment horizontal="right" wrapText="1" readingOrder="2"/>
    </xf>
    <xf numFmtId="0" fontId="15" fillId="0" borderId="0" xfId="3" applyFont="1"/>
    <xf numFmtId="0" fontId="15" fillId="0" borderId="39" xfId="3" applyFont="1" applyBorder="1"/>
    <xf numFmtId="0" fontId="15" fillId="0" borderId="32" xfId="3" applyFont="1" applyBorder="1"/>
    <xf numFmtId="0" fontId="15" fillId="0" borderId="32" xfId="3" applyFont="1" applyBorder="1" applyAlignment="1">
      <alignment horizontal="right"/>
    </xf>
    <xf numFmtId="0" fontId="15" fillId="0" borderId="40" xfId="3" applyFont="1" applyBorder="1"/>
    <xf numFmtId="0" fontId="10" fillId="0" borderId="41" xfId="3" applyFont="1" applyBorder="1"/>
    <xf numFmtId="0" fontId="26" fillId="0" borderId="0" xfId="3" applyFont="1" applyAlignment="1">
      <alignment horizontal="center"/>
    </xf>
    <xf numFmtId="0" fontId="25" fillId="0" borderId="0" xfId="3" applyFont="1" applyAlignment="1">
      <alignment horizontal="right"/>
    </xf>
    <xf numFmtId="0" fontId="25" fillId="0" borderId="0" xfId="3" applyFont="1" applyAlignment="1">
      <alignment horizontal="center"/>
    </xf>
    <xf numFmtId="0" fontId="25" fillId="0" borderId="42" xfId="3" applyFont="1" applyBorder="1" applyAlignment="1">
      <alignment horizontal="center"/>
    </xf>
    <xf numFmtId="0" fontId="15" fillId="0" borderId="41" xfId="3" applyFont="1" applyBorder="1"/>
    <xf numFmtId="0" fontId="15" fillId="0" borderId="42" xfId="3" applyFont="1" applyBorder="1"/>
    <xf numFmtId="0" fontId="15" fillId="0" borderId="43" xfId="3" applyFont="1" applyBorder="1"/>
    <xf numFmtId="0" fontId="15" fillId="0" borderId="28" xfId="3" applyFont="1" applyBorder="1"/>
    <xf numFmtId="0" fontId="15" fillId="0" borderId="28" xfId="3" applyFont="1" applyBorder="1" applyAlignment="1">
      <alignment horizontal="right"/>
    </xf>
    <xf numFmtId="0" fontId="15" fillId="0" borderId="44" xfId="3" applyFont="1" applyBorder="1"/>
    <xf numFmtId="0" fontId="10" fillId="0" borderId="39" xfId="3" applyFont="1" applyBorder="1"/>
    <xf numFmtId="0" fontId="27" fillId="0" borderId="32" xfId="3" applyFont="1" applyBorder="1"/>
    <xf numFmtId="0" fontId="26" fillId="0" borderId="32" xfId="3" applyFont="1" applyBorder="1"/>
    <xf numFmtId="0" fontId="27" fillId="0" borderId="32" xfId="3" applyFont="1" applyBorder="1" applyAlignment="1">
      <alignment horizontal="right"/>
    </xf>
    <xf numFmtId="0" fontId="27" fillId="0" borderId="40" xfId="3" applyFont="1" applyBorder="1"/>
    <xf numFmtId="0" fontId="27" fillId="0" borderId="41" xfId="3" applyFont="1" applyBorder="1"/>
    <xf numFmtId="0" fontId="27" fillId="0" borderId="0" xfId="3" applyFont="1"/>
    <xf numFmtId="0" fontId="27" fillId="0" borderId="0" xfId="3" applyFont="1" applyAlignment="1">
      <alignment horizontal="right"/>
    </xf>
    <xf numFmtId="0" fontId="27" fillId="0" borderId="42" xfId="3" applyFont="1" applyBorder="1"/>
    <xf numFmtId="0" fontId="10" fillId="0" borderId="0" xfId="3" applyFont="1"/>
    <xf numFmtId="0" fontId="28" fillId="0" borderId="0" xfId="3" applyFont="1" applyAlignment="1">
      <alignment horizontal="right"/>
    </xf>
    <xf numFmtId="0" fontId="27" fillId="0" borderId="43" xfId="3" applyFont="1" applyBorder="1"/>
    <xf numFmtId="0" fontId="27" fillId="0" borderId="28" xfId="3" applyFont="1" applyBorder="1"/>
    <xf numFmtId="0" fontId="27" fillId="0" borderId="28" xfId="3" applyFont="1" applyBorder="1" applyAlignment="1">
      <alignment horizontal="right"/>
    </xf>
    <xf numFmtId="0" fontId="27" fillId="0" borderId="44" xfId="3" applyFont="1" applyBorder="1"/>
    <xf numFmtId="0" fontId="7" fillId="0" borderId="0" xfId="3" applyFont="1" applyAlignment="1">
      <alignment horizontal="left" vertical="center"/>
    </xf>
    <xf numFmtId="1" fontId="7" fillId="6" borderId="17" xfId="0" applyNumberFormat="1" applyFont="1" applyFill="1" applyBorder="1" applyAlignment="1" applyProtection="1">
      <alignment horizontal="right" wrapText="1"/>
      <protection locked="0"/>
    </xf>
    <xf numFmtId="1" fontId="7" fillId="7" borderId="17" xfId="0" applyNumberFormat="1" applyFont="1" applyFill="1" applyBorder="1" applyAlignment="1" applyProtection="1">
      <alignment horizontal="right" vertical="center"/>
      <protection locked="0"/>
    </xf>
    <xf numFmtId="1" fontId="7" fillId="7" borderId="16" xfId="0" applyNumberFormat="1" applyFont="1" applyFill="1" applyBorder="1" applyAlignment="1" applyProtection="1">
      <alignment vertical="center"/>
      <protection locked="0"/>
    </xf>
    <xf numFmtId="1" fontId="4" fillId="6" borderId="9" xfId="0" applyNumberFormat="1" applyFont="1" applyFill="1" applyBorder="1" applyAlignment="1" applyProtection="1">
      <alignment horizontal="center" vertical="center"/>
      <protection locked="0"/>
    </xf>
    <xf numFmtId="0" fontId="18" fillId="0" borderId="0" xfId="0" applyFont="1" applyAlignment="1">
      <alignment horizontal="right"/>
    </xf>
    <xf numFmtId="0" fontId="18" fillId="0" borderId="0" xfId="0" applyFont="1"/>
    <xf numFmtId="0" fontId="18" fillId="0" borderId="0" xfId="0" applyFont="1" applyAlignment="1">
      <alignment horizontal="center" vertical="center"/>
    </xf>
    <xf numFmtId="3" fontId="18" fillId="0" borderId="0" xfId="0" applyNumberFormat="1" applyFont="1" applyAlignment="1">
      <alignment horizontal="center" vertical="center"/>
    </xf>
    <xf numFmtId="0" fontId="38" fillId="0" borderId="0" xfId="0" applyFont="1"/>
    <xf numFmtId="0" fontId="27" fillId="0" borderId="0" xfId="0" applyFont="1"/>
    <xf numFmtId="0" fontId="22" fillId="0" borderId="0" xfId="0" applyFont="1" applyAlignment="1">
      <alignment horizontal="right" vertical="center"/>
    </xf>
    <xf numFmtId="1" fontId="7" fillId="6" borderId="9" xfId="0" applyNumberFormat="1" applyFont="1" applyFill="1" applyBorder="1"/>
    <xf numFmtId="0" fontId="7" fillId="0" borderId="0" xfId="0" applyFont="1" applyAlignment="1">
      <alignment horizontal="center" vertical="center"/>
    </xf>
    <xf numFmtId="3" fontId="7" fillId="0" borderId="0" xfId="0" applyNumberFormat="1" applyFont="1" applyAlignment="1">
      <alignment horizontal="center" vertical="center"/>
    </xf>
    <xf numFmtId="0" fontId="22" fillId="0" borderId="0" xfId="0" applyFont="1" applyAlignment="1">
      <alignment horizontal="center" vertical="center"/>
    </xf>
    <xf numFmtId="0" fontId="15" fillId="0" borderId="0" xfId="0" applyFont="1"/>
    <xf numFmtId="0" fontId="23" fillId="0" borderId="0" xfId="0" applyFont="1" applyAlignment="1">
      <alignment horizontal="right" readingOrder="2"/>
    </xf>
    <xf numFmtId="0" fontId="7" fillId="0" borderId="0" xfId="0" applyFont="1" applyAlignment="1">
      <alignment horizontal="center" vertical="center" wrapText="1"/>
    </xf>
    <xf numFmtId="0" fontId="19" fillId="0" borderId="0" xfId="0" applyFont="1" applyAlignment="1">
      <alignment horizontal="right" readingOrder="2"/>
    </xf>
    <xf numFmtId="0" fontId="7" fillId="0" borderId="0" xfId="0" applyFont="1" applyAlignment="1">
      <alignment horizontal="center"/>
    </xf>
    <xf numFmtId="0" fontId="4" fillId="3" borderId="36"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readingOrder="2"/>
    </xf>
    <xf numFmtId="0" fontId="4" fillId="3" borderId="34" xfId="0" applyFont="1" applyFill="1" applyBorder="1" applyAlignment="1">
      <alignment horizontal="center" vertical="center" wrapText="1" readingOrder="2"/>
    </xf>
    <xf numFmtId="10" fontId="4" fillId="3" borderId="34" xfId="0" applyNumberFormat="1" applyFont="1" applyFill="1" applyBorder="1" applyAlignment="1">
      <alignment horizontal="center" vertical="center" wrapText="1"/>
    </xf>
    <xf numFmtId="0" fontId="4" fillId="0" borderId="0" xfId="0" applyFont="1" applyAlignment="1">
      <alignment horizontal="center" vertical="center"/>
    </xf>
    <xf numFmtId="0" fontId="4" fillId="4" borderId="31" xfId="0" applyFont="1" applyFill="1" applyBorder="1" applyAlignment="1">
      <alignment horizontal="center" vertical="center" wrapText="1"/>
    </xf>
    <xf numFmtId="0" fontId="7" fillId="0" borderId="20" xfId="0" applyFont="1" applyBorder="1" applyAlignment="1">
      <alignment horizontal="right"/>
    </xf>
    <xf numFmtId="0" fontId="7" fillId="0" borderId="38" xfId="0" applyFont="1" applyBorder="1" applyAlignment="1">
      <alignment horizontal="center" vertical="center"/>
    </xf>
    <xf numFmtId="3" fontId="7" fillId="0" borderId="38" xfId="0" applyNumberFormat="1" applyFont="1" applyBorder="1" applyAlignment="1">
      <alignment horizontal="center" vertical="center"/>
    </xf>
    <xf numFmtId="3" fontId="7" fillId="0" borderId="17" xfId="0" applyNumberFormat="1" applyFont="1" applyBorder="1" applyAlignment="1">
      <alignment horizontal="center" vertical="center"/>
    </xf>
    <xf numFmtId="38" fontId="7" fillId="0" borderId="38" xfId="0" applyNumberFormat="1" applyFont="1" applyBorder="1" applyAlignment="1">
      <alignment horizontal="center"/>
    </xf>
    <xf numFmtId="9" fontId="7" fillId="0" borderId="38" xfId="0" applyNumberFormat="1" applyFont="1" applyBorder="1" applyAlignment="1">
      <alignment horizontal="center" wrapText="1"/>
    </xf>
    <xf numFmtId="38" fontId="7" fillId="0" borderId="38" xfId="0" applyNumberFormat="1" applyFont="1" applyBorder="1" applyAlignment="1">
      <alignment horizontal="center" vertical="center"/>
    </xf>
    <xf numFmtId="0" fontId="7" fillId="0" borderId="14" xfId="0" applyFont="1" applyBorder="1" applyAlignment="1">
      <alignment horizontal="right"/>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0" fontId="7" fillId="0" borderId="14" xfId="0" applyFont="1" applyBorder="1" applyAlignment="1">
      <alignment horizontal="right" wrapText="1"/>
    </xf>
    <xf numFmtId="0" fontId="7" fillId="3" borderId="14" xfId="0" applyFont="1" applyFill="1" applyBorder="1" applyAlignment="1">
      <alignment horizontal="right" wrapText="1"/>
    </xf>
    <xf numFmtId="1" fontId="7" fillId="0" borderId="1" xfId="0" applyNumberFormat="1" applyFont="1" applyBorder="1" applyAlignment="1">
      <alignment horizontal="center" vertical="center"/>
    </xf>
    <xf numFmtId="0" fontId="7" fillId="3" borderId="18" xfId="0" applyFont="1" applyFill="1" applyBorder="1" applyAlignment="1">
      <alignment horizontal="right" wrapText="1"/>
    </xf>
    <xf numFmtId="1" fontId="7" fillId="0" borderId="33" xfId="0" applyNumberFormat="1" applyFont="1" applyBorder="1" applyAlignment="1">
      <alignment horizontal="center" vertical="center"/>
    </xf>
    <xf numFmtId="3" fontId="7" fillId="0" borderId="33" xfId="0" applyNumberFormat="1" applyFont="1" applyBorder="1" applyAlignment="1">
      <alignment horizontal="center" vertical="center"/>
    </xf>
    <xf numFmtId="0" fontId="7" fillId="0" borderId="38" xfId="0" applyFont="1" applyBorder="1" applyAlignment="1">
      <alignment horizontal="center"/>
    </xf>
    <xf numFmtId="3" fontId="7" fillId="0" borderId="1" xfId="0" applyNumberFormat="1" applyFont="1" applyBorder="1" applyAlignment="1">
      <alignment horizontal="center"/>
    </xf>
    <xf numFmtId="3" fontId="7" fillId="0" borderId="33" xfId="0" applyNumberFormat="1" applyFont="1" applyBorder="1" applyAlignment="1">
      <alignment horizontal="center"/>
    </xf>
    <xf numFmtId="0" fontId="7" fillId="0" borderId="1" xfId="0" applyFont="1" applyBorder="1" applyAlignment="1">
      <alignment horizontal="center"/>
    </xf>
    <xf numFmtId="0" fontId="23" fillId="0" borderId="18" xfId="0" applyFont="1" applyBorder="1" applyAlignment="1">
      <alignment horizontal="right"/>
    </xf>
    <xf numFmtId="0" fontId="23" fillId="0" borderId="33" xfId="0" applyFont="1" applyBorder="1" applyAlignment="1">
      <alignment horizontal="center"/>
    </xf>
    <xf numFmtId="9" fontId="7" fillId="0" borderId="45" xfId="0" applyNumberFormat="1" applyFont="1" applyBorder="1" applyAlignment="1">
      <alignment horizontal="center" wrapText="1"/>
    </xf>
    <xf numFmtId="38" fontId="7" fillId="0" borderId="45" xfId="0" applyNumberFormat="1" applyFont="1" applyBorder="1" applyAlignment="1">
      <alignment horizontal="center" vertical="center"/>
    </xf>
    <xf numFmtId="9" fontId="7" fillId="0" borderId="9" xfId="0" applyNumberFormat="1" applyFont="1" applyBorder="1" applyAlignment="1">
      <alignment horizontal="center" wrapText="1"/>
    </xf>
    <xf numFmtId="0" fontId="18" fillId="0" borderId="0" xfId="0" applyFont="1" applyAlignment="1">
      <alignment horizontal="right" vertical="center"/>
    </xf>
    <xf numFmtId="0" fontId="7" fillId="0" borderId="0" xfId="0" applyFont="1" applyAlignment="1">
      <alignment horizontal="right" vertical="center" wrapText="1"/>
    </xf>
    <xf numFmtId="0" fontId="7" fillId="0" borderId="0" xfId="0" applyFont="1" applyAlignment="1">
      <alignment horizontal="right" vertical="center"/>
    </xf>
    <xf numFmtId="0" fontId="4" fillId="0" borderId="0" xfId="0" applyFont="1" applyAlignment="1">
      <alignment horizontal="center" vertical="center" wrapText="1"/>
    </xf>
    <xf numFmtId="0" fontId="7" fillId="3" borderId="20" xfId="0" applyFont="1" applyFill="1" applyBorder="1" applyAlignment="1">
      <alignment horizontal="right" wrapText="1"/>
    </xf>
    <xf numFmtId="0" fontId="7" fillId="0" borderId="33" xfId="0" applyFont="1" applyBorder="1" applyAlignment="1">
      <alignment horizontal="center"/>
    </xf>
    <xf numFmtId="0" fontId="0" fillId="0" borderId="0" xfId="0" applyAlignment="1">
      <alignment horizontal="center" vertical="center"/>
    </xf>
    <xf numFmtId="3" fontId="0" fillId="0" borderId="0" xfId="0" applyNumberFormat="1" applyAlignment="1">
      <alignment horizontal="center" vertical="center"/>
    </xf>
    <xf numFmtId="0" fontId="30" fillId="0" borderId="0" xfId="0" applyFont="1"/>
    <xf numFmtId="1" fontId="7" fillId="6" borderId="9" xfId="0" applyNumberFormat="1" applyFont="1" applyFill="1" applyBorder="1" applyAlignment="1">
      <alignment horizontal="center" vertical="center"/>
    </xf>
    <xf numFmtId="0" fontId="22" fillId="0" borderId="0" xfId="0" applyFont="1" applyAlignment="1">
      <alignment horizontal="center" vertical="center" readingOrder="2"/>
    </xf>
    <xf numFmtId="1" fontId="7" fillId="0" borderId="0" xfId="0" applyNumberFormat="1" applyFont="1" applyAlignment="1">
      <alignment horizontal="center" vertical="center" wrapText="1"/>
    </xf>
    <xf numFmtId="0" fontId="15" fillId="0" borderId="0" xfId="0" applyFont="1"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horizontal="right"/>
    </xf>
    <xf numFmtId="0" fontId="24" fillId="3" borderId="36" xfId="0" applyFont="1" applyFill="1" applyBorder="1" applyAlignment="1">
      <alignment horizontal="center" vertical="center"/>
    </xf>
    <xf numFmtId="0" fontId="24" fillId="3" borderId="34" xfId="0" applyFont="1" applyFill="1" applyBorder="1" applyAlignment="1">
      <alignment horizontal="center" vertical="center" wrapText="1"/>
    </xf>
    <xf numFmtId="0" fontId="24" fillId="3" borderId="35" xfId="0" applyFont="1" applyFill="1" applyBorder="1" applyAlignment="1">
      <alignment horizontal="center" vertical="center" wrapText="1"/>
    </xf>
    <xf numFmtId="0" fontId="24" fillId="0" borderId="0" xfId="0" applyFont="1" applyAlignment="1">
      <alignment horizontal="center" vertical="center"/>
    </xf>
    <xf numFmtId="0" fontId="24" fillId="3" borderId="36" xfId="0" applyFont="1" applyFill="1" applyBorder="1" applyAlignment="1">
      <alignment horizontal="center" vertical="center" wrapText="1" readingOrder="2"/>
    </xf>
    <xf numFmtId="0" fontId="24" fillId="3" borderId="34" xfId="0" applyFont="1" applyFill="1" applyBorder="1" applyAlignment="1">
      <alignment horizontal="center" vertical="center" wrapText="1" readingOrder="2"/>
    </xf>
    <xf numFmtId="10" fontId="24" fillId="3" borderId="34" xfId="0" applyNumberFormat="1" applyFont="1" applyFill="1" applyBorder="1" applyAlignment="1">
      <alignment horizontal="center" vertical="center" wrapText="1"/>
    </xf>
    <xf numFmtId="9" fontId="7" fillId="0" borderId="38" xfId="0" applyNumberFormat="1" applyFont="1" applyBorder="1" applyAlignment="1">
      <alignment horizontal="center" vertical="center" wrapText="1"/>
    </xf>
    <xf numFmtId="0" fontId="23" fillId="0" borderId="1" xfId="0" applyFont="1" applyBorder="1" applyAlignment="1">
      <alignment horizontal="center" vertical="center"/>
    </xf>
    <xf numFmtId="0" fontId="7" fillId="0" borderId="33" xfId="0" applyFont="1" applyBorder="1" applyAlignment="1">
      <alignment horizontal="center" vertical="center"/>
    </xf>
    <xf numFmtId="0" fontId="4" fillId="0" borderId="0" xfId="0" applyFont="1" applyAlignment="1">
      <alignment horizontal="right" wrapText="1"/>
    </xf>
    <xf numFmtId="38" fontId="4" fillId="0" borderId="0" xfId="0" applyNumberFormat="1" applyFont="1" applyAlignment="1">
      <alignment horizontal="center" vertical="center"/>
    </xf>
    <xf numFmtId="9"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0" fontId="15" fillId="0" borderId="0" xfId="0" applyFont="1" applyAlignment="1">
      <alignment horizontal="right"/>
    </xf>
    <xf numFmtId="0" fontId="15" fillId="0" borderId="0" xfId="0" applyFont="1" applyAlignment="1">
      <alignment horizontal="center" vertical="center" wrapText="1"/>
    </xf>
    <xf numFmtId="0" fontId="27" fillId="0" borderId="0" xfId="0" applyFont="1" applyAlignment="1">
      <alignment vertical="center"/>
    </xf>
    <xf numFmtId="0" fontId="4" fillId="3" borderId="36" xfId="0" applyFont="1" applyFill="1" applyBorder="1" applyAlignment="1">
      <alignment horizontal="center" vertical="center"/>
    </xf>
    <xf numFmtId="0" fontId="13" fillId="0" borderId="0" xfId="0" applyFont="1" applyAlignment="1">
      <alignment vertical="center"/>
    </xf>
    <xf numFmtId="0" fontId="18" fillId="0" borderId="0" xfId="0" applyFont="1" applyAlignment="1">
      <alignment horizontal="center" vertical="center" wrapText="1"/>
    </xf>
    <xf numFmtId="0" fontId="4" fillId="0" borderId="0" xfId="0" applyFont="1" applyAlignment="1">
      <alignment horizontal="right" vertical="center"/>
    </xf>
    <xf numFmtId="0" fontId="23" fillId="0" borderId="0" xfId="0" applyFont="1" applyAlignment="1">
      <alignment horizontal="center" vertical="center" readingOrder="2"/>
    </xf>
    <xf numFmtId="0" fontId="4" fillId="8" borderId="3" xfId="0" applyFont="1" applyFill="1" applyBorder="1" applyAlignment="1">
      <alignment horizontal="right"/>
    </xf>
    <xf numFmtId="0" fontId="7" fillId="8" borderId="4" xfId="0" applyFont="1" applyFill="1" applyBorder="1" applyAlignment="1">
      <alignment horizontal="center" vertical="center"/>
    </xf>
    <xf numFmtId="3" fontId="7" fillId="8" borderId="4" xfId="0" applyNumberFormat="1" applyFont="1" applyFill="1" applyBorder="1" applyAlignment="1">
      <alignment horizontal="center" vertical="center"/>
    </xf>
    <xf numFmtId="0" fontId="7" fillId="8" borderId="5" xfId="0" applyFont="1" applyFill="1" applyBorder="1" applyAlignment="1">
      <alignment horizontal="center" vertical="center"/>
    </xf>
    <xf numFmtId="0" fontId="7" fillId="8" borderId="26" xfId="0" applyFont="1" applyFill="1" applyBorder="1" applyAlignment="1">
      <alignment horizontal="right"/>
    </xf>
    <xf numFmtId="0" fontId="7" fillId="8" borderId="0" xfId="0" applyFont="1" applyFill="1" applyAlignment="1">
      <alignment horizontal="center" vertical="center"/>
    </xf>
    <xf numFmtId="0" fontId="7" fillId="8" borderId="27" xfId="0" applyFont="1" applyFill="1" applyBorder="1" applyAlignment="1">
      <alignment horizontal="center" vertical="center"/>
    </xf>
    <xf numFmtId="0" fontId="7" fillId="8" borderId="6" xfId="0" applyFont="1" applyFill="1" applyBorder="1" applyAlignment="1">
      <alignment horizontal="right"/>
    </xf>
    <xf numFmtId="0" fontId="7" fillId="8" borderId="7" xfId="0" applyFont="1" applyFill="1" applyBorder="1" applyAlignment="1">
      <alignment horizontal="center" vertical="center"/>
    </xf>
    <xf numFmtId="0" fontId="7" fillId="8" borderId="8" xfId="0" applyFont="1" applyFill="1" applyBorder="1" applyAlignment="1">
      <alignment horizontal="center" vertical="center"/>
    </xf>
    <xf numFmtId="0" fontId="4" fillId="0" borderId="0" xfId="0" applyFont="1" applyAlignment="1">
      <alignment horizontal="right"/>
    </xf>
    <xf numFmtId="0" fontId="7" fillId="0" borderId="0" xfId="0" applyFont="1" applyAlignment="1">
      <alignment vertical="center"/>
    </xf>
    <xf numFmtId="0" fontId="7" fillId="8" borderId="4" xfId="0" applyFont="1" applyFill="1" applyBorder="1" applyAlignment="1">
      <alignment horizontal="right"/>
    </xf>
    <xf numFmtId="3" fontId="7" fillId="8" borderId="4" xfId="0" applyNumberFormat="1" applyFont="1" applyFill="1" applyBorder="1" applyAlignment="1">
      <alignment horizontal="right"/>
    </xf>
    <xf numFmtId="0" fontId="7" fillId="8" borderId="4" xfId="0" applyFont="1" applyFill="1" applyBorder="1" applyAlignment="1">
      <alignment horizontal="right" vertical="center"/>
    </xf>
    <xf numFmtId="0" fontId="7" fillId="8" borderId="5" xfId="0" applyFont="1" applyFill="1" applyBorder="1" applyAlignment="1">
      <alignment horizontal="right" vertical="center"/>
    </xf>
    <xf numFmtId="0" fontId="7" fillId="8" borderId="27" xfId="0" applyFont="1" applyFill="1" applyBorder="1" applyAlignment="1">
      <alignment horizontal="right" vertical="center"/>
    </xf>
    <xf numFmtId="0" fontId="7" fillId="8" borderId="7" xfId="0" applyFont="1" applyFill="1" applyBorder="1" applyAlignment="1">
      <alignment horizontal="right"/>
    </xf>
    <xf numFmtId="3" fontId="7" fillId="8" borderId="7" xfId="0" applyNumberFormat="1" applyFont="1" applyFill="1" applyBorder="1" applyAlignment="1">
      <alignment horizontal="right"/>
    </xf>
    <xf numFmtId="0" fontId="7" fillId="8" borderId="7" xfId="0" applyFont="1" applyFill="1" applyBorder="1" applyAlignment="1">
      <alignment horizontal="right" vertical="center"/>
    </xf>
    <xf numFmtId="0" fontId="7" fillId="8" borderId="8" xfId="0" applyFont="1" applyFill="1" applyBorder="1" applyAlignment="1">
      <alignment horizontal="right" vertical="center"/>
    </xf>
    <xf numFmtId="3" fontId="7" fillId="0" borderId="0" xfId="0" applyNumberFormat="1" applyFont="1"/>
    <xf numFmtId="0" fontId="0" fillId="0" borderId="0" xfId="0" applyAlignment="1">
      <alignment vertical="center"/>
    </xf>
    <xf numFmtId="0" fontId="22" fillId="0" borderId="0" xfId="0" applyFont="1" applyAlignment="1">
      <alignment horizontal="center" readingOrder="2"/>
    </xf>
    <xf numFmtId="0" fontId="4" fillId="0" borderId="0" xfId="0" applyFont="1"/>
    <xf numFmtId="0" fontId="4" fillId="0" borderId="0" xfId="0" applyFont="1" applyAlignment="1">
      <alignment horizontal="center"/>
    </xf>
    <xf numFmtId="3" fontId="7" fillId="0" borderId="17" xfId="0" applyNumberFormat="1" applyFont="1" applyBorder="1" applyAlignment="1">
      <alignment horizontal="center"/>
    </xf>
    <xf numFmtId="3" fontId="7" fillId="0" borderId="37" xfId="0" applyNumberFormat="1" applyFont="1" applyBorder="1" applyAlignment="1">
      <alignment horizontal="center"/>
    </xf>
    <xf numFmtId="3" fontId="7" fillId="0" borderId="19" xfId="0" applyNumberFormat="1" applyFont="1" applyBorder="1" applyAlignment="1">
      <alignment horizontal="center"/>
    </xf>
    <xf numFmtId="3" fontId="7" fillId="0" borderId="15" xfId="0" applyNumberFormat="1" applyFont="1" applyBorder="1" applyAlignment="1">
      <alignment horizontal="center"/>
    </xf>
    <xf numFmtId="38" fontId="4" fillId="0" borderId="9" xfId="0" applyNumberFormat="1" applyFont="1" applyBorder="1" applyAlignment="1">
      <alignment horizontal="center"/>
    </xf>
    <xf numFmtId="0" fontId="4" fillId="4" borderId="36" xfId="0" applyFont="1" applyFill="1" applyBorder="1" applyAlignment="1">
      <alignment horizontal="center" wrapText="1"/>
    </xf>
    <xf numFmtId="0" fontId="4" fillId="4" borderId="29" xfId="0" applyFont="1" applyFill="1" applyBorder="1" applyAlignment="1">
      <alignment horizontal="center" wrapText="1"/>
    </xf>
    <xf numFmtId="165" fontId="4" fillId="4" borderId="31" xfId="0" applyNumberFormat="1" applyFont="1" applyFill="1" applyBorder="1" applyAlignment="1">
      <alignment horizontal="center" wrapText="1"/>
    </xf>
    <xf numFmtId="0" fontId="4" fillId="4" borderId="31" xfId="0" applyFont="1" applyFill="1" applyBorder="1" applyAlignment="1">
      <alignment horizontal="center" wrapText="1"/>
    </xf>
    <xf numFmtId="3" fontId="7" fillId="0" borderId="0" xfId="0" applyNumberFormat="1" applyFont="1" applyAlignment="1">
      <alignment horizontal="center"/>
    </xf>
    <xf numFmtId="0" fontId="23" fillId="8" borderId="26" xfId="0" applyFont="1" applyFill="1" applyBorder="1" applyAlignment="1">
      <alignment horizontal="right"/>
    </xf>
    <xf numFmtId="0" fontId="7" fillId="8" borderId="26" xfId="0" applyFont="1" applyFill="1" applyBorder="1" applyAlignment="1">
      <alignment horizontal="right" vertical="center"/>
    </xf>
    <xf numFmtId="0" fontId="7" fillId="8" borderId="6" xfId="0" applyFont="1" applyFill="1" applyBorder="1" applyAlignment="1">
      <alignment horizontal="right" vertical="center"/>
    </xf>
    <xf numFmtId="0" fontId="35" fillId="0" borderId="0" xfId="0" applyFont="1"/>
    <xf numFmtId="0" fontId="21" fillId="0" borderId="20" xfId="3" applyFont="1" applyBorder="1" applyAlignment="1">
      <alignment horizontal="right" vertical="center" wrapText="1"/>
    </xf>
    <xf numFmtId="0" fontId="21" fillId="0" borderId="14" xfId="3" applyFont="1" applyBorder="1" applyAlignment="1">
      <alignment horizontal="right" vertical="center" wrapText="1"/>
    </xf>
    <xf numFmtId="0" fontId="36" fillId="0" borderId="0" xfId="3" applyFont="1" applyAlignment="1">
      <alignment horizontal="right"/>
    </xf>
    <xf numFmtId="0" fontId="23" fillId="0" borderId="0" xfId="3" applyFont="1" applyAlignment="1">
      <alignment horizontal="right" vertical="center"/>
    </xf>
    <xf numFmtId="0" fontId="23" fillId="0" borderId="0" xfId="3" applyFont="1" applyAlignment="1">
      <alignment horizontal="center" vertical="center"/>
    </xf>
    <xf numFmtId="0" fontId="23" fillId="0" borderId="0" xfId="3" applyFont="1" applyAlignment="1">
      <alignment horizontal="right"/>
    </xf>
    <xf numFmtId="0" fontId="40" fillId="0" borderId="0" xfId="0" applyFont="1"/>
    <xf numFmtId="0" fontId="41" fillId="0" borderId="0" xfId="3" applyFont="1" applyAlignment="1">
      <alignment horizontal="right" vertical="center"/>
    </xf>
    <xf numFmtId="0" fontId="22" fillId="0" borderId="0" xfId="3" applyFont="1" applyAlignment="1">
      <alignment horizontal="right" vertical="center"/>
    </xf>
    <xf numFmtId="0" fontId="42" fillId="0" borderId="0" xfId="0" applyFont="1" applyAlignment="1">
      <alignment horizontal="right" vertical="center"/>
    </xf>
    <xf numFmtId="0" fontId="41" fillId="0" borderId="1" xfId="3" applyFont="1" applyBorder="1" applyAlignment="1">
      <alignment horizontal="right" vertical="center"/>
    </xf>
    <xf numFmtId="0" fontId="41" fillId="0" borderId="1" xfId="3" applyFont="1" applyBorder="1" applyAlignment="1">
      <alignment horizontal="center" vertical="center"/>
    </xf>
    <xf numFmtId="165" fontId="41" fillId="0" borderId="1" xfId="4" applyNumberFormat="1" applyFont="1" applyFill="1" applyBorder="1" applyAlignment="1" applyProtection="1">
      <alignment horizontal="center" vertical="center"/>
    </xf>
    <xf numFmtId="0" fontId="36" fillId="0" borderId="1" xfId="3" applyFont="1" applyBorder="1" applyAlignment="1">
      <alignment horizontal="right" vertical="center" wrapText="1"/>
    </xf>
    <xf numFmtId="10" fontId="36" fillId="0" borderId="1" xfId="7" applyNumberFormat="1" applyFont="1" applyFill="1" applyBorder="1" applyAlignment="1" applyProtection="1">
      <alignment horizontal="center"/>
    </xf>
    <xf numFmtId="38" fontId="36" fillId="0" borderId="1" xfId="1" applyNumberFormat="1" applyFont="1" applyFill="1" applyBorder="1" applyAlignment="1" applyProtection="1">
      <alignment horizontal="center"/>
    </xf>
    <xf numFmtId="0" fontId="36" fillId="0" borderId="1" xfId="3" applyFont="1" applyBorder="1" applyAlignment="1">
      <alignment horizontal="right" vertical="center"/>
    </xf>
    <xf numFmtId="10" fontId="36" fillId="0" borderId="1" xfId="0" applyNumberFormat="1" applyFont="1" applyBorder="1" applyAlignment="1">
      <alignment horizontal="center"/>
    </xf>
    <xf numFmtId="10" fontId="41" fillId="0" borderId="1" xfId="0" applyNumberFormat="1" applyFont="1" applyBorder="1" applyAlignment="1">
      <alignment horizontal="center"/>
    </xf>
    <xf numFmtId="38" fontId="41" fillId="0" borderId="1" xfId="1" applyNumberFormat="1" applyFont="1" applyFill="1" applyBorder="1" applyAlignment="1" applyProtection="1">
      <alignment horizontal="center"/>
    </xf>
    <xf numFmtId="166" fontId="23" fillId="0" borderId="0" xfId="3" applyNumberFormat="1" applyFont="1" applyAlignment="1">
      <alignment horizontal="center" vertical="center"/>
    </xf>
    <xf numFmtId="0" fontId="39" fillId="0" borderId="0" xfId="3" applyFont="1" applyAlignment="1">
      <alignment horizontal="left" vertical="center"/>
    </xf>
    <xf numFmtId="3" fontId="21" fillId="0" borderId="34" xfId="3" applyNumberFormat="1" applyFont="1" applyBorder="1" applyAlignment="1">
      <alignment horizontal="center" vertical="center"/>
    </xf>
    <xf numFmtId="3" fontId="21" fillId="0" borderId="35" xfId="3" applyNumberFormat="1" applyFont="1" applyBorder="1" applyAlignment="1">
      <alignment horizontal="center" vertical="center"/>
    </xf>
    <xf numFmtId="0" fontId="21" fillId="0" borderId="36" xfId="3" applyFont="1" applyBorder="1" applyAlignment="1">
      <alignment horizontal="right" vertical="center"/>
    </xf>
    <xf numFmtId="0" fontId="39" fillId="0" borderId="0" xfId="0" applyFont="1"/>
    <xf numFmtId="0" fontId="39" fillId="0" borderId="0" xfId="0" applyFont="1" applyAlignment="1">
      <alignment horizontal="right" vertical="center"/>
    </xf>
    <xf numFmtId="1" fontId="7" fillId="6" borderId="17" xfId="0" applyNumberFormat="1" applyFont="1" applyFill="1" applyBorder="1" applyAlignment="1" applyProtection="1">
      <alignment horizontal="right"/>
      <protection locked="0"/>
    </xf>
    <xf numFmtId="0" fontId="4" fillId="4" borderId="53" xfId="0" applyFont="1" applyFill="1" applyBorder="1" applyAlignment="1">
      <alignment horizontal="center" vertical="center"/>
    </xf>
    <xf numFmtId="1" fontId="7" fillId="7" borderId="9" xfId="0" applyNumberFormat="1" applyFont="1" applyFill="1" applyBorder="1" applyAlignment="1" applyProtection="1">
      <alignment vertical="center"/>
      <protection locked="0"/>
    </xf>
    <xf numFmtId="0" fontId="0" fillId="4" borderId="30" xfId="0" applyFill="1" applyBorder="1" applyAlignment="1">
      <alignment horizontal="center" vertical="center"/>
    </xf>
    <xf numFmtId="0" fontId="15" fillId="4" borderId="29" xfId="0" applyFont="1" applyFill="1" applyBorder="1"/>
    <xf numFmtId="0" fontId="4" fillId="0" borderId="47" xfId="3" applyFont="1" applyBorder="1" applyAlignment="1">
      <alignment horizontal="center"/>
    </xf>
    <xf numFmtId="38" fontId="4" fillId="7" borderId="9" xfId="0" applyNumberFormat="1" applyFont="1" applyFill="1" applyBorder="1" applyAlignment="1" applyProtection="1">
      <alignment horizontal="center"/>
      <protection locked="0"/>
    </xf>
    <xf numFmtId="1" fontId="7" fillId="7" borderId="9" xfId="0" applyNumberFormat="1" applyFont="1" applyFill="1" applyBorder="1" applyAlignment="1" applyProtection="1">
      <alignment horizontal="center" vertical="center"/>
      <protection locked="0"/>
    </xf>
    <xf numFmtId="0" fontId="38" fillId="0" borderId="0" xfId="0" applyFont="1" applyProtection="1">
      <protection locked="0"/>
    </xf>
    <xf numFmtId="0" fontId="11" fillId="0" borderId="0" xfId="0" applyFont="1" applyAlignment="1">
      <alignment horizontal="center"/>
    </xf>
    <xf numFmtId="0" fontId="29" fillId="4" borderId="36" xfId="0" applyFont="1" applyFill="1" applyBorder="1" applyAlignment="1">
      <alignment horizontal="center" vertical="center" wrapText="1"/>
    </xf>
    <xf numFmtId="9" fontId="11" fillId="0" borderId="9" xfId="0" applyNumberFormat="1" applyFont="1" applyBorder="1" applyAlignment="1">
      <alignment horizontal="center" wrapText="1"/>
    </xf>
    <xf numFmtId="0" fontId="29" fillId="4" borderId="31" xfId="0" applyFont="1" applyFill="1" applyBorder="1" applyAlignment="1">
      <alignment horizontal="center" vertical="center" wrapText="1"/>
    </xf>
    <xf numFmtId="0" fontId="11" fillId="0" borderId="0" xfId="0" applyFont="1" applyAlignment="1">
      <alignment horizontal="center" vertical="center"/>
    </xf>
    <xf numFmtId="0" fontId="29" fillId="4" borderId="29" xfId="0" applyFont="1" applyFill="1" applyBorder="1" applyAlignment="1">
      <alignment horizontal="center" vertical="center" wrapText="1"/>
    </xf>
    <xf numFmtId="165" fontId="29" fillId="4" borderId="52" xfId="0" applyNumberFormat="1" applyFont="1" applyFill="1" applyBorder="1" applyAlignment="1">
      <alignment horizontal="center" vertical="center" wrapText="1"/>
    </xf>
    <xf numFmtId="0" fontId="29" fillId="4" borderId="35" xfId="0" applyFont="1" applyFill="1" applyBorder="1" applyAlignment="1">
      <alignment horizontal="center" vertical="center" wrapText="1"/>
    </xf>
    <xf numFmtId="3" fontId="22" fillId="0" borderId="35" xfId="0" applyNumberFormat="1" applyFont="1" applyBorder="1" applyAlignment="1">
      <alignment horizontal="center" vertical="center" wrapText="1"/>
    </xf>
    <xf numFmtId="0" fontId="7" fillId="3" borderId="14" xfId="0" applyFont="1" applyFill="1" applyBorder="1" applyAlignment="1">
      <alignment horizontal="right" vertical="center" wrapText="1"/>
    </xf>
    <xf numFmtId="0" fontId="7" fillId="0" borderId="19" xfId="0" applyFont="1" applyBorder="1" applyAlignment="1">
      <alignment horizontal="center" vertical="center"/>
    </xf>
    <xf numFmtId="0" fontId="7" fillId="0" borderId="20" xfId="0" applyFont="1" applyBorder="1" applyAlignment="1">
      <alignment horizontal="right" vertical="center" wrapText="1"/>
    </xf>
    <xf numFmtId="0" fontId="7" fillId="0" borderId="14" xfId="0" applyFont="1" applyBorder="1" applyAlignment="1">
      <alignment horizontal="right" vertical="center" wrapText="1"/>
    </xf>
    <xf numFmtId="0" fontId="7" fillId="3" borderId="20" xfId="0" applyFont="1" applyFill="1" applyBorder="1" applyAlignment="1">
      <alignment horizontal="right" vertical="center"/>
    </xf>
    <xf numFmtId="0" fontId="23" fillId="3" borderId="14" xfId="0" applyFont="1" applyFill="1" applyBorder="1" applyAlignment="1">
      <alignment horizontal="right" vertical="center" wrapText="1"/>
    </xf>
    <xf numFmtId="0" fontId="23" fillId="0" borderId="14" xfId="0" applyFont="1" applyBorder="1" applyAlignment="1">
      <alignment horizontal="right" vertical="center" wrapText="1"/>
    </xf>
    <xf numFmtId="0" fontId="23" fillId="3" borderId="14" xfId="0" applyFont="1" applyFill="1" applyBorder="1" applyAlignment="1">
      <alignment horizontal="right" vertical="center"/>
    </xf>
    <xf numFmtId="0" fontId="23" fillId="3" borderId="18" xfId="0" applyFont="1" applyFill="1" applyBorder="1" applyAlignment="1">
      <alignment vertical="center"/>
    </xf>
    <xf numFmtId="0" fontId="23" fillId="0" borderId="38" xfId="0" applyFont="1" applyBorder="1" applyAlignment="1">
      <alignment horizontal="center" vertical="center"/>
    </xf>
    <xf numFmtId="3" fontId="23" fillId="0" borderId="38" xfId="0" applyNumberFormat="1" applyFont="1" applyBorder="1" applyAlignment="1">
      <alignment horizontal="center" vertical="center"/>
    </xf>
    <xf numFmtId="3" fontId="23" fillId="0" borderId="17" xfId="0" applyNumberFormat="1" applyFont="1" applyBorder="1" applyAlignment="1">
      <alignment horizontal="center" vertical="center"/>
    </xf>
    <xf numFmtId="3" fontId="23" fillId="0" borderId="1" xfId="0" applyNumberFormat="1" applyFont="1" applyBorder="1" applyAlignment="1">
      <alignment horizontal="center" vertical="center"/>
    </xf>
    <xf numFmtId="0" fontId="23" fillId="3" borderId="1" xfId="0" applyFont="1" applyFill="1" applyBorder="1" applyAlignment="1">
      <alignment horizontal="center" vertical="center"/>
    </xf>
    <xf numFmtId="3" fontId="23" fillId="3" borderId="1" xfId="0" applyNumberFormat="1" applyFont="1" applyFill="1" applyBorder="1" applyAlignment="1">
      <alignment horizontal="center" vertical="center"/>
    </xf>
    <xf numFmtId="0" fontId="23" fillId="0" borderId="33" xfId="0" applyFont="1" applyBorder="1" applyAlignment="1">
      <alignment horizontal="center" vertical="center"/>
    </xf>
    <xf numFmtId="3" fontId="23" fillId="0" borderId="33" xfId="0" applyNumberFormat="1" applyFont="1" applyBorder="1" applyAlignment="1">
      <alignment horizontal="center" vertical="center"/>
    </xf>
    <xf numFmtId="0" fontId="23" fillId="0" borderId="14" xfId="0" applyFont="1" applyBorder="1" applyAlignment="1">
      <alignment horizontal="right" vertical="center"/>
    </xf>
    <xf numFmtId="0" fontId="23" fillId="0" borderId="18" xfId="0" applyFont="1" applyBorder="1" applyAlignment="1">
      <alignment horizontal="right" vertical="center" wrapText="1"/>
    </xf>
    <xf numFmtId="0" fontId="23" fillId="0" borderId="20" xfId="0" applyFont="1" applyBorder="1" applyAlignment="1">
      <alignment horizontal="right" vertical="center"/>
    </xf>
    <xf numFmtId="0" fontId="23" fillId="0" borderId="20" xfId="0" applyFont="1" applyBorder="1" applyAlignment="1">
      <alignment horizontal="right" vertical="center" wrapText="1"/>
    </xf>
    <xf numFmtId="3" fontId="23" fillId="0" borderId="14" xfId="0" applyNumberFormat="1" applyFont="1" applyBorder="1" applyAlignment="1">
      <alignment horizontal="right" vertical="center" wrapText="1"/>
    </xf>
    <xf numFmtId="3" fontId="23" fillId="0" borderId="18" xfId="0" applyNumberFormat="1" applyFont="1" applyBorder="1" applyAlignment="1">
      <alignment horizontal="right" vertical="center" wrapText="1"/>
    </xf>
    <xf numFmtId="0" fontId="7" fillId="0" borderId="54" xfId="0" applyFont="1" applyBorder="1" applyAlignment="1">
      <alignment horizontal="right" wrapText="1"/>
    </xf>
    <xf numFmtId="3" fontId="7" fillId="0" borderId="12" xfId="0" applyNumberFormat="1" applyFont="1" applyBorder="1" applyAlignment="1">
      <alignment horizontal="center" vertical="center"/>
    </xf>
    <xf numFmtId="3" fontId="7" fillId="0" borderId="13" xfId="0" applyNumberFormat="1" applyFont="1" applyBorder="1" applyAlignment="1">
      <alignment horizontal="center" vertical="center"/>
    </xf>
    <xf numFmtId="0" fontId="23" fillId="0" borderId="23" xfId="0" applyFont="1" applyBorder="1" applyAlignment="1">
      <alignment horizontal="right"/>
    </xf>
    <xf numFmtId="0" fontId="23" fillId="0" borderId="24" xfId="0" applyFont="1" applyBorder="1" applyAlignment="1">
      <alignment horizontal="center"/>
    </xf>
    <xf numFmtId="3" fontId="7" fillId="0" borderId="24" xfId="0" applyNumberFormat="1" applyFont="1" applyBorder="1" applyAlignment="1">
      <alignment horizontal="center" vertical="center"/>
    </xf>
    <xf numFmtId="3" fontId="7" fillId="0" borderId="55" xfId="0" applyNumberFormat="1" applyFont="1" applyBorder="1" applyAlignment="1">
      <alignment horizontal="center" vertical="center"/>
    </xf>
    <xf numFmtId="0" fontId="23" fillId="3" borderId="20" xfId="0" applyFont="1" applyFill="1" applyBorder="1" applyAlignment="1">
      <alignment horizontal="right" wrapText="1"/>
    </xf>
    <xf numFmtId="0" fontId="23" fillId="3" borderId="14" xfId="0" applyFont="1" applyFill="1" applyBorder="1" applyAlignment="1">
      <alignment horizontal="right" wrapText="1"/>
    </xf>
    <xf numFmtId="0" fontId="23" fillId="3" borderId="18" xfId="0" applyFont="1" applyFill="1" applyBorder="1" applyAlignment="1">
      <alignment horizontal="right" wrapText="1"/>
    </xf>
    <xf numFmtId="0" fontId="23" fillId="0" borderId="20" xfId="0" applyFont="1" applyBorder="1" applyAlignment="1">
      <alignment vertical="center" wrapText="1"/>
    </xf>
    <xf numFmtId="0" fontId="23" fillId="0" borderId="14" xfId="0" applyFont="1" applyBorder="1" applyAlignment="1">
      <alignment vertical="center" wrapText="1"/>
    </xf>
    <xf numFmtId="0" fontId="23" fillId="0" borderId="18" xfId="0" applyFont="1" applyBorder="1" applyAlignment="1">
      <alignment vertical="center" wrapText="1"/>
    </xf>
    <xf numFmtId="0" fontId="7" fillId="8" borderId="0" xfId="0" applyFont="1" applyFill="1" applyAlignment="1">
      <alignment horizontal="right"/>
    </xf>
    <xf numFmtId="0" fontId="7" fillId="8" borderId="0" xfId="0" applyFont="1" applyFill="1" applyAlignment="1">
      <alignment horizontal="right" vertical="center"/>
    </xf>
    <xf numFmtId="3" fontId="7" fillId="8" borderId="0" xfId="0" applyNumberFormat="1" applyFont="1" applyFill="1" applyAlignment="1">
      <alignment horizontal="right"/>
    </xf>
    <xf numFmtId="0" fontId="7" fillId="8" borderId="26" xfId="0" applyFont="1" applyFill="1" applyBorder="1" applyAlignment="1">
      <alignment horizontal="right" indent="1"/>
    </xf>
    <xf numFmtId="165" fontId="4" fillId="4" borderId="9" xfId="0" applyNumberFormat="1" applyFont="1" applyFill="1" applyBorder="1" applyAlignment="1">
      <alignment horizontal="center" wrapText="1"/>
    </xf>
    <xf numFmtId="165" fontId="29" fillId="4" borderId="36" xfId="0" applyNumberFormat="1" applyFont="1" applyFill="1" applyBorder="1" applyAlignment="1">
      <alignment horizontal="center" vertical="center" wrapText="1"/>
    </xf>
    <xf numFmtId="38" fontId="4" fillId="0" borderId="31" xfId="0" applyNumberFormat="1" applyFont="1" applyBorder="1" applyAlignment="1">
      <alignment horizontal="center"/>
    </xf>
    <xf numFmtId="3" fontId="22" fillId="0" borderId="31" xfId="0" applyNumberFormat="1" applyFont="1" applyBorder="1" applyAlignment="1">
      <alignment horizontal="center" vertical="center" wrapText="1"/>
    </xf>
    <xf numFmtId="165" fontId="29" fillId="4" borderId="9" xfId="0" applyNumberFormat="1" applyFont="1" applyFill="1" applyBorder="1" applyAlignment="1">
      <alignment horizontal="center" vertical="center" wrapText="1"/>
    </xf>
    <xf numFmtId="0" fontId="4" fillId="3" borderId="35" xfId="0" applyFont="1" applyFill="1" applyBorder="1" applyAlignment="1">
      <alignment horizontal="center" vertical="center" wrapText="1" readingOrder="2"/>
    </xf>
    <xf numFmtId="0" fontId="24" fillId="3" borderId="35" xfId="0" applyFont="1" applyFill="1" applyBorder="1" applyAlignment="1">
      <alignment horizontal="center" vertical="center" wrapText="1" readingOrder="2"/>
    </xf>
    <xf numFmtId="0" fontId="29" fillId="4" borderId="9"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22" fillId="0" borderId="0" xfId="0" applyFont="1" applyAlignment="1">
      <alignment vertical="center"/>
    </xf>
    <xf numFmtId="0" fontId="7" fillId="0" borderId="20" xfId="0" applyFont="1" applyBorder="1" applyAlignment="1">
      <alignment horizontal="right" wrapText="1"/>
    </xf>
    <xf numFmtId="0" fontId="23" fillId="0" borderId="20" xfId="0" applyFont="1" applyBorder="1" applyAlignment="1">
      <alignment horizontal="right" wrapText="1"/>
    </xf>
    <xf numFmtId="0" fontId="23" fillId="0" borderId="14" xfId="0" applyFont="1" applyBorder="1" applyAlignment="1">
      <alignment horizontal="right" wrapText="1"/>
    </xf>
    <xf numFmtId="0" fontId="23" fillId="0" borderId="18" xfId="0" applyFont="1" applyBorder="1" applyAlignment="1">
      <alignment horizontal="right" wrapText="1"/>
    </xf>
    <xf numFmtId="0" fontId="7" fillId="0" borderId="18" xfId="0" applyFont="1" applyBorder="1" applyAlignment="1">
      <alignment horizontal="right" wrapText="1"/>
    </xf>
    <xf numFmtId="0" fontId="4" fillId="8" borderId="26" xfId="0" applyFont="1" applyFill="1" applyBorder="1" applyAlignment="1">
      <alignment horizontal="right" readingOrder="2"/>
    </xf>
    <xf numFmtId="0" fontId="44" fillId="0" borderId="0" xfId="0" applyFont="1" applyAlignment="1">
      <alignment horizontal="center"/>
    </xf>
    <xf numFmtId="0" fontId="44" fillId="0" borderId="27" xfId="0" applyFont="1" applyBorder="1" applyAlignment="1">
      <alignment horizontal="center"/>
    </xf>
    <xf numFmtId="0" fontId="0" fillId="0" borderId="0" xfId="0" applyProtection="1"/>
    <xf numFmtId="0" fontId="27" fillId="0" borderId="0" xfId="0" applyFont="1" applyProtection="1"/>
    <xf numFmtId="0" fontId="15" fillId="0" borderId="0" xfId="0" applyFont="1" applyProtection="1"/>
    <xf numFmtId="0" fontId="4" fillId="3" borderId="36" xfId="0" applyFont="1" applyFill="1" applyBorder="1" applyAlignment="1" applyProtection="1">
      <alignment horizontal="center" vertical="center" wrapText="1" readingOrder="2"/>
    </xf>
    <xf numFmtId="0" fontId="4" fillId="3" borderId="35" xfId="0" applyFont="1" applyFill="1" applyBorder="1" applyAlignment="1" applyProtection="1">
      <alignment horizontal="center" vertical="center" wrapText="1" readingOrder="2"/>
    </xf>
    <xf numFmtId="1" fontId="7" fillId="3" borderId="20" xfId="0" applyNumberFormat="1" applyFont="1" applyFill="1" applyBorder="1" applyAlignment="1" applyProtection="1">
      <alignment horizontal="center" vertical="center"/>
    </xf>
    <xf numFmtId="38" fontId="7" fillId="0" borderId="17" xfId="0" applyNumberFormat="1" applyFont="1" applyBorder="1" applyAlignment="1" applyProtection="1">
      <alignment horizontal="center" vertical="center"/>
    </xf>
    <xf numFmtId="165" fontId="29" fillId="4" borderId="36" xfId="0" applyNumberFormat="1" applyFont="1" applyFill="1" applyBorder="1" applyAlignment="1" applyProtection="1">
      <alignment horizontal="center" vertical="center" wrapText="1"/>
    </xf>
    <xf numFmtId="3" fontId="22" fillId="0" borderId="35" xfId="0" applyNumberFormat="1" applyFont="1" applyBorder="1" applyAlignment="1" applyProtection="1">
      <alignment horizontal="center" vertical="center" wrapText="1"/>
    </xf>
    <xf numFmtId="0" fontId="15" fillId="6" borderId="9" xfId="0" applyFont="1" applyFill="1" applyBorder="1" applyProtection="1">
      <protection locked="0"/>
    </xf>
    <xf numFmtId="1" fontId="4" fillId="0" borderId="17" xfId="0" applyNumberFormat="1" applyFont="1" applyFill="1" applyBorder="1" applyAlignment="1" applyProtection="1">
      <alignment horizontal="right"/>
    </xf>
    <xf numFmtId="0" fontId="13" fillId="0" borderId="9" xfId="0" applyFont="1" applyFill="1" applyBorder="1" applyProtection="1"/>
    <xf numFmtId="0" fontId="15" fillId="3" borderId="26" xfId="0" applyFont="1" applyFill="1" applyBorder="1" applyAlignment="1">
      <alignment horizontal="right" vertical="center" wrapText="1" readingOrder="2"/>
    </xf>
    <xf numFmtId="0" fontId="15" fillId="3" borderId="0" xfId="0" applyFont="1" applyFill="1" applyAlignment="1">
      <alignment horizontal="right" vertical="center" wrapText="1" readingOrder="2"/>
    </xf>
    <xf numFmtId="0" fontId="15" fillId="3" borderId="27" xfId="0" applyFont="1" applyFill="1" applyBorder="1" applyAlignment="1">
      <alignment horizontal="right" vertical="center" wrapText="1" readingOrder="2"/>
    </xf>
    <xf numFmtId="0" fontId="36" fillId="3" borderId="26" xfId="0" applyFont="1" applyFill="1" applyBorder="1" applyAlignment="1">
      <alignment horizontal="right" vertical="center" wrapText="1"/>
    </xf>
    <xf numFmtId="0" fontId="36" fillId="3" borderId="0" xfId="0" applyFont="1" applyFill="1" applyAlignment="1">
      <alignment horizontal="right" vertical="center" wrapText="1"/>
    </xf>
    <xf numFmtId="0" fontId="36" fillId="3" borderId="27" xfId="0" applyFont="1" applyFill="1" applyBorder="1" applyAlignment="1">
      <alignment horizontal="right"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36" fillId="3" borderId="26" xfId="0" applyFont="1" applyFill="1" applyBorder="1" applyAlignment="1">
      <alignment horizontal="right" vertical="center" wrapText="1" readingOrder="2"/>
    </xf>
    <xf numFmtId="0" fontId="36" fillId="3" borderId="0" xfId="0" applyFont="1" applyFill="1" applyAlignment="1">
      <alignment horizontal="right" vertical="center" wrapText="1" readingOrder="2"/>
    </xf>
    <xf numFmtId="0" fontId="36" fillId="3" borderId="27" xfId="0" applyFont="1" applyFill="1" applyBorder="1" applyAlignment="1">
      <alignment horizontal="right" vertical="center" wrapText="1" readingOrder="2"/>
    </xf>
    <xf numFmtId="0" fontId="10" fillId="3" borderId="26" xfId="0" applyFont="1" applyFill="1" applyBorder="1" applyAlignment="1">
      <alignment horizontal="right" vertical="center" wrapText="1" readingOrder="2"/>
    </xf>
    <xf numFmtId="0" fontId="10" fillId="3" borderId="0" xfId="0" applyFont="1" applyFill="1" applyAlignment="1">
      <alignment horizontal="right" vertical="center" wrapText="1" readingOrder="2"/>
    </xf>
    <xf numFmtId="0" fontId="10" fillId="3" borderId="27" xfId="0" applyFont="1" applyFill="1" applyBorder="1" applyAlignment="1">
      <alignment horizontal="right" vertical="center" wrapText="1" readingOrder="2"/>
    </xf>
    <xf numFmtId="0" fontId="15" fillId="3" borderId="26" xfId="0" applyFont="1" applyFill="1" applyBorder="1" applyAlignment="1">
      <alignment horizontal="right" wrapText="1" readingOrder="2"/>
    </xf>
    <xf numFmtId="0" fontId="15" fillId="3" borderId="0" xfId="0" applyFont="1" applyFill="1" applyAlignment="1">
      <alignment horizontal="right" wrapText="1" readingOrder="2"/>
    </xf>
    <xf numFmtId="0" fontId="15" fillId="3" borderId="27" xfId="0" applyFont="1" applyFill="1" applyBorder="1" applyAlignment="1">
      <alignment horizontal="right" wrapText="1" readingOrder="2"/>
    </xf>
    <xf numFmtId="0" fontId="12" fillId="3" borderId="0" xfId="0" applyFont="1" applyFill="1" applyAlignment="1">
      <alignment horizontal="center" readingOrder="2"/>
    </xf>
    <xf numFmtId="0" fontId="12" fillId="3" borderId="0" xfId="0" applyFont="1" applyFill="1" applyAlignment="1">
      <alignment horizontal="center" vertical="center" readingOrder="2"/>
    </xf>
    <xf numFmtId="0" fontId="14" fillId="3" borderId="0" xfId="0" applyFont="1" applyFill="1" applyAlignment="1">
      <alignment horizontal="center" readingOrder="2"/>
    </xf>
    <xf numFmtId="0" fontId="31" fillId="0" borderId="41" xfId="3" applyFont="1" applyBorder="1" applyAlignment="1">
      <alignment horizontal="center" vertical="center" wrapText="1"/>
    </xf>
    <xf numFmtId="0" fontId="31" fillId="0" borderId="0" xfId="3" applyFont="1" applyAlignment="1">
      <alignment horizontal="center" vertical="center" wrapText="1"/>
    </xf>
    <xf numFmtId="0" fontId="31" fillId="0" borderId="42" xfId="3" applyFont="1" applyBorder="1" applyAlignment="1">
      <alignment horizontal="center" vertical="center" wrapText="1"/>
    </xf>
    <xf numFmtId="0" fontId="0" fillId="0" borderId="14" xfId="0" applyBorder="1" applyAlignment="1">
      <alignment horizontal="center" vertical="center"/>
    </xf>
    <xf numFmtId="0" fontId="0" fillId="0" borderId="23" xfId="0" applyBorder="1" applyAlignment="1">
      <alignment horizontal="center"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0" fillId="0" borderId="14" xfId="0" applyBorder="1" applyAlignment="1">
      <alignment horizontal="center" wrapText="1"/>
    </xf>
    <xf numFmtId="164" fontId="0" fillId="0" borderId="15" xfId="1" applyNumberFormat="1" applyFont="1" applyBorder="1" applyAlignment="1">
      <alignment horizontal="center" vertical="center"/>
    </xf>
    <xf numFmtId="164" fontId="0" fillId="0" borderId="16" xfId="1" applyNumberFormat="1" applyFont="1" applyBorder="1" applyAlignment="1">
      <alignment horizontal="center" vertical="center"/>
    </xf>
    <xf numFmtId="164" fontId="0" fillId="0" borderId="17" xfId="1" applyNumberFormat="1" applyFont="1" applyBorder="1" applyAlignment="1">
      <alignment horizontal="center" vertical="center"/>
    </xf>
    <xf numFmtId="0" fontId="0" fillId="0" borderId="18"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xf>
    <xf numFmtId="0" fontId="0" fillId="0" borderId="2" xfId="0" applyBorder="1" applyAlignment="1">
      <alignment horizontal="center"/>
    </xf>
    <xf numFmtId="0" fontId="4" fillId="4" borderId="36"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4" fillId="5" borderId="29" xfId="0" applyFont="1" applyFill="1" applyBorder="1" applyAlignment="1" applyProtection="1">
      <alignment horizontal="center" vertical="center" wrapText="1" readingOrder="2"/>
    </xf>
    <xf numFmtId="0" fontId="4" fillId="5" borderId="31" xfId="0" applyFont="1" applyFill="1" applyBorder="1" applyAlignment="1" applyProtection="1">
      <alignment horizontal="center" vertical="center" wrapText="1" readingOrder="2"/>
    </xf>
    <xf numFmtId="1" fontId="4" fillId="4" borderId="29" xfId="0" applyNumberFormat="1" applyFont="1" applyFill="1" applyBorder="1" applyAlignment="1" applyProtection="1">
      <alignment horizontal="center" vertical="center"/>
    </xf>
    <xf numFmtId="1" fontId="4" fillId="4" borderId="31" xfId="0" applyNumberFormat="1" applyFont="1" applyFill="1" applyBorder="1" applyAlignment="1" applyProtection="1">
      <alignment horizontal="center" vertical="center"/>
    </xf>
    <xf numFmtId="1" fontId="4" fillId="4" borderId="29" xfId="0" applyNumberFormat="1" applyFont="1" applyFill="1" applyBorder="1" applyAlignment="1">
      <alignment horizontal="center" vertical="center"/>
    </xf>
    <xf numFmtId="1" fontId="4" fillId="4" borderId="30"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1" fontId="7" fillId="4" borderId="30" xfId="0" applyNumberFormat="1" applyFont="1" applyFill="1" applyBorder="1" applyAlignment="1">
      <alignment horizontal="center" vertical="center"/>
    </xf>
    <xf numFmtId="1" fontId="7" fillId="4" borderId="31" xfId="0" applyNumberFormat="1" applyFont="1" applyFill="1" applyBorder="1" applyAlignment="1">
      <alignment horizontal="center" vertical="center"/>
    </xf>
    <xf numFmtId="0" fontId="22" fillId="4" borderId="29" xfId="0" applyFont="1" applyFill="1" applyBorder="1" applyAlignment="1">
      <alignment horizontal="center" vertical="center"/>
    </xf>
    <xf numFmtId="0" fontId="43" fillId="0" borderId="30" xfId="0" applyFont="1" applyBorder="1" applyAlignment="1">
      <alignment horizontal="center" vertical="center"/>
    </xf>
    <xf numFmtId="0" fontId="43" fillId="0" borderId="31" xfId="0" applyFont="1" applyBorder="1" applyAlignment="1">
      <alignment horizontal="center" vertical="center"/>
    </xf>
    <xf numFmtId="0" fontId="4" fillId="4" borderId="29" xfId="0" applyFont="1" applyFill="1" applyBorder="1" applyAlignment="1">
      <alignment horizontal="center" vertical="center"/>
    </xf>
    <xf numFmtId="0" fontId="0" fillId="0" borderId="30" xfId="0" applyBorder="1" applyAlignment="1">
      <alignment horizontal="center" vertical="center"/>
    </xf>
    <xf numFmtId="0" fontId="20" fillId="0" borderId="0" xfId="0" applyFont="1" applyAlignment="1">
      <alignment horizontal="center" readingOrder="2"/>
    </xf>
    <xf numFmtId="0" fontId="21" fillId="4" borderId="49" xfId="0" applyFont="1" applyFill="1" applyBorder="1" applyAlignment="1">
      <alignment horizontal="center"/>
    </xf>
    <xf numFmtId="0" fontId="21" fillId="4" borderId="50" xfId="0" applyFont="1" applyFill="1" applyBorder="1" applyAlignment="1">
      <alignment horizontal="center"/>
    </xf>
    <xf numFmtId="0" fontId="21" fillId="4" borderId="51" xfId="0" applyFont="1" applyFill="1" applyBorder="1" applyAlignment="1">
      <alignment horizontal="center"/>
    </xf>
    <xf numFmtId="0" fontId="21" fillId="4" borderId="29" xfId="0" applyFont="1" applyFill="1" applyBorder="1" applyAlignment="1">
      <alignment horizontal="center" vertical="center"/>
    </xf>
    <xf numFmtId="0" fontId="21" fillId="4" borderId="30" xfId="0" applyFont="1" applyFill="1" applyBorder="1" applyAlignment="1">
      <alignment horizontal="center" vertical="center"/>
    </xf>
    <xf numFmtId="0" fontId="21" fillId="4" borderId="31" xfId="0" applyFont="1" applyFill="1" applyBorder="1" applyAlignment="1">
      <alignment horizontal="center" vertical="center"/>
    </xf>
    <xf numFmtId="0" fontId="21" fillId="4" borderId="36" xfId="0" applyFont="1" applyFill="1" applyBorder="1" applyAlignment="1">
      <alignment horizontal="center" vertical="center"/>
    </xf>
    <xf numFmtId="0" fontId="21" fillId="4" borderId="34" xfId="0" applyFont="1" applyFill="1" applyBorder="1" applyAlignment="1">
      <alignment horizontal="center" vertical="center"/>
    </xf>
    <xf numFmtId="0" fontId="21" fillId="4" borderId="35" xfId="0" applyFont="1" applyFill="1" applyBorder="1" applyAlignment="1">
      <alignment horizontal="center" vertical="center"/>
    </xf>
    <xf numFmtId="0" fontId="4" fillId="5" borderId="29" xfId="0" applyFont="1" applyFill="1" applyBorder="1" applyAlignment="1">
      <alignment horizontal="center" vertical="center" wrapText="1" readingOrder="2"/>
    </xf>
    <xf numFmtId="0" fontId="4" fillId="5" borderId="30" xfId="0" applyFont="1" applyFill="1" applyBorder="1" applyAlignment="1">
      <alignment horizontal="center" vertical="center" wrapText="1" readingOrder="2"/>
    </xf>
    <xf numFmtId="0" fontId="4" fillId="5" borderId="31" xfId="0" applyFont="1" applyFill="1" applyBorder="1" applyAlignment="1">
      <alignment horizontal="center" vertical="center" wrapText="1" readingOrder="2"/>
    </xf>
    <xf numFmtId="0" fontId="4" fillId="4" borderId="36"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29" xfId="0" applyFont="1" applyFill="1" applyBorder="1" applyAlignment="1">
      <alignment horizontal="center" vertical="center" wrapText="1" readingOrder="2"/>
    </xf>
    <xf numFmtId="0" fontId="4" fillId="4" borderId="31" xfId="0" applyFont="1" applyFill="1" applyBorder="1" applyAlignment="1">
      <alignment horizontal="center" vertical="center" wrapText="1" readingOrder="2"/>
    </xf>
    <xf numFmtId="0" fontId="4" fillId="4" borderId="34" xfId="0" applyFont="1" applyFill="1" applyBorder="1" applyAlignment="1">
      <alignment horizontal="center" vertical="center"/>
    </xf>
    <xf numFmtId="0" fontId="4" fillId="4" borderId="49" xfId="0" applyFont="1" applyFill="1" applyBorder="1" applyAlignment="1">
      <alignment horizontal="center"/>
    </xf>
    <xf numFmtId="0" fontId="4" fillId="4" borderId="50" xfId="0" applyFont="1" applyFill="1" applyBorder="1" applyAlignment="1">
      <alignment horizontal="center"/>
    </xf>
    <xf numFmtId="0" fontId="4" fillId="4" borderId="51" xfId="0" applyFont="1" applyFill="1" applyBorder="1" applyAlignment="1">
      <alignment horizont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0" xfId="0" applyFont="1" applyFill="1" applyBorder="1" applyAlignment="1">
      <alignment horizontal="center" vertical="center" wrapText="1" readingOrder="2"/>
    </xf>
    <xf numFmtId="0" fontId="0" fillId="4" borderId="30" xfId="0" applyFill="1" applyBorder="1" applyAlignment="1">
      <alignment horizontal="center" vertical="center"/>
    </xf>
    <xf numFmtId="0" fontId="4" fillId="4" borderId="53" xfId="0" applyFont="1" applyFill="1" applyBorder="1" applyAlignment="1">
      <alignment horizontal="center" vertical="center"/>
    </xf>
    <xf numFmtId="0" fontId="20" fillId="0" borderId="0" xfId="0" applyFont="1" applyAlignment="1">
      <alignment horizontal="center" vertical="center" readingOrder="2"/>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4" fillId="4" borderId="29" xfId="0" applyFont="1" applyFill="1" applyBorder="1" applyAlignment="1">
      <alignment horizontal="center" vertical="center" readingOrder="2"/>
    </xf>
    <xf numFmtId="0" fontId="4" fillId="4" borderId="31" xfId="0" applyFont="1" applyFill="1" applyBorder="1" applyAlignment="1">
      <alignment horizontal="center" vertical="center" readingOrder="2"/>
    </xf>
    <xf numFmtId="0" fontId="4" fillId="4" borderId="30" xfId="0" applyFont="1" applyFill="1" applyBorder="1" applyAlignment="1">
      <alignment horizontal="center" vertical="center" readingOrder="2"/>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22" fillId="4" borderId="53" xfId="0" applyFont="1" applyFill="1" applyBorder="1" applyAlignment="1">
      <alignment horizontal="center" vertical="center"/>
    </xf>
    <xf numFmtId="0" fontId="22" fillId="4" borderId="29" xfId="0" applyFont="1" applyFill="1" applyBorder="1" applyAlignment="1">
      <alignment horizontal="center"/>
    </xf>
    <xf numFmtId="0" fontId="22" fillId="4" borderId="30" xfId="0" applyFont="1" applyFill="1" applyBorder="1" applyAlignment="1">
      <alignment horizontal="center"/>
    </xf>
    <xf numFmtId="0" fontId="22" fillId="4" borderId="52" xfId="0" applyFont="1" applyFill="1" applyBorder="1" applyAlignment="1">
      <alignment horizontal="center"/>
    </xf>
    <xf numFmtId="0" fontId="22" fillId="4" borderId="30" xfId="0" applyFont="1" applyFill="1" applyBorder="1" applyAlignment="1">
      <alignment horizontal="center" vertical="center"/>
    </xf>
    <xf numFmtId="0" fontId="20" fillId="0" borderId="0" xfId="0" applyFont="1" applyAlignment="1" applyProtection="1">
      <alignment horizontal="center" vertical="center" readingOrder="2"/>
      <protection locked="0"/>
    </xf>
    <xf numFmtId="0" fontId="39" fillId="0" borderId="0" xfId="0" applyFont="1" applyAlignment="1">
      <alignment horizontal="center" vertical="center"/>
    </xf>
    <xf numFmtId="0" fontId="39" fillId="0" borderId="27" xfId="0" applyFont="1" applyBorder="1" applyAlignment="1">
      <alignment horizontal="center" vertical="center"/>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34" fillId="0" borderId="0" xfId="3" applyFont="1" applyAlignment="1">
      <alignment horizontal="center" vertical="center"/>
    </xf>
  </cellXfs>
  <cellStyles count="8">
    <cellStyle name="Comma" xfId="1" builtinId="3"/>
    <cellStyle name="Comma 2" xfId="4" xr:uid="{00000000-0005-0000-0000-000001000000}"/>
    <cellStyle name="Hyperlink" xfId="6" builtinId="8"/>
    <cellStyle name="Normal" xfId="0" builtinId="0"/>
    <cellStyle name="Normal 2" xfId="3" xr:uid="{00000000-0005-0000-0000-000003000000}"/>
    <cellStyle name="Percent" xfId="7" builtinId="5"/>
    <cellStyle name="Percent 2" xfId="5" xr:uid="{00000000-0005-0000-0000-000005000000}"/>
    <cellStyle name="היפר-קישור 2" xfId="2" xr:uid="{00000000-0005-0000-0000-000007000000}"/>
  </cellStyles>
  <dxfs count="36">
    <dxf>
      <font>
        <color rgb="FF9C0006"/>
      </font>
      <fill>
        <patternFill>
          <bgColor rgb="FFFFC000"/>
        </patternFill>
      </fill>
    </dxf>
    <dxf>
      <font>
        <color rgb="FF9C0006"/>
      </font>
      <fill>
        <patternFill>
          <bgColor rgb="FFFFC000"/>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
      <font>
        <b/>
        <i val="0"/>
        <strike val="0"/>
        <color rgb="FFC0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590483</xdr:colOff>
      <xdr:row>2</xdr:row>
      <xdr:rowOff>102577</xdr:rowOff>
    </xdr:from>
    <xdr:to>
      <xdr:col>12</xdr:col>
      <xdr:colOff>600808</xdr:colOff>
      <xdr:row>8</xdr:row>
      <xdr:rowOff>7327</xdr:rowOff>
    </xdr:to>
    <xdr:pic>
      <xdr:nvPicPr>
        <xdr:cNvPr id="2" name="תמונה 1">
          <a:extLst>
            <a:ext uri="{FF2B5EF4-FFF2-40B4-BE49-F238E27FC236}">
              <a16:creationId xmlns:a16="http://schemas.microsoft.com/office/drawing/2014/main" id="{A273027F-8419-4A14-AD5C-4A5ADB684795}"/>
            </a:ext>
          </a:extLst>
        </xdr:cNvPr>
        <xdr:cNvPicPr>
          <a:picLocks noChangeAspect="1"/>
        </xdr:cNvPicPr>
      </xdr:nvPicPr>
      <xdr:blipFill>
        <a:blip xmlns:r="http://schemas.openxmlformats.org/officeDocument/2006/relationships" r:embed="rId1"/>
        <a:stretch>
          <a:fillRect/>
        </a:stretch>
      </xdr:blipFill>
      <xdr:spPr>
        <a:xfrm>
          <a:off x="9836548096" y="490904"/>
          <a:ext cx="1812748" cy="15386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180975</xdr:colOff>
      <xdr:row>0</xdr:row>
      <xdr:rowOff>85725</xdr:rowOff>
    </xdr:from>
    <xdr:to>
      <xdr:col>4</xdr:col>
      <xdr:colOff>581025</xdr:colOff>
      <xdr:row>3</xdr:row>
      <xdr:rowOff>133350</xdr:rowOff>
    </xdr:to>
    <xdr:pic>
      <xdr:nvPicPr>
        <xdr:cNvPr id="4" name="תמונה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32965850" y="85725"/>
          <a:ext cx="1152525"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1048383</xdr:row>
      <xdr:rowOff>0</xdr:rowOff>
    </xdr:from>
    <xdr:to>
      <xdr:col>11</xdr:col>
      <xdr:colOff>996992</xdr:colOff>
      <xdr:row>1048412</xdr:row>
      <xdr:rowOff>124612</xdr:rowOff>
    </xdr:to>
    <xdr:pic>
      <xdr:nvPicPr>
        <xdr:cNvPr id="2" name="תמונה 1">
          <a:extLst>
            <a:ext uri="{FF2B5EF4-FFF2-40B4-BE49-F238E27FC236}">
              <a16:creationId xmlns:a16="http://schemas.microsoft.com/office/drawing/2014/main" id="{852C3A06-04AB-E27E-0A48-71D0AC02A1AF}"/>
            </a:ext>
          </a:extLst>
        </xdr:cNvPr>
        <xdr:cNvPicPr>
          <a:picLocks noChangeAspect="1"/>
        </xdr:cNvPicPr>
      </xdr:nvPicPr>
      <xdr:blipFill>
        <a:blip xmlns:r="http://schemas.openxmlformats.org/officeDocument/2006/relationships" r:embed="rId1"/>
        <a:stretch>
          <a:fillRect/>
        </a:stretch>
      </xdr:blipFill>
      <xdr:spPr>
        <a:xfrm>
          <a:off x="9747052314" y="199718461688"/>
          <a:ext cx="11679280" cy="56491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353898</xdr:colOff>
      <xdr:row>35</xdr:row>
      <xdr:rowOff>0</xdr:rowOff>
    </xdr:from>
    <xdr:to>
      <xdr:col>48</xdr:col>
      <xdr:colOff>107721</xdr:colOff>
      <xdr:row>63</xdr:row>
      <xdr:rowOff>143669</xdr:rowOff>
    </xdr:to>
    <xdr:pic>
      <xdr:nvPicPr>
        <xdr:cNvPr id="3" name="תמונה 2">
          <a:extLst>
            <a:ext uri="{FF2B5EF4-FFF2-40B4-BE49-F238E27FC236}">
              <a16:creationId xmlns:a16="http://schemas.microsoft.com/office/drawing/2014/main" id="{4063ABCB-76CF-BF5A-D3BD-D33298202404}"/>
            </a:ext>
          </a:extLst>
        </xdr:cNvPr>
        <xdr:cNvPicPr>
          <a:picLocks noChangeAspect="1"/>
        </xdr:cNvPicPr>
      </xdr:nvPicPr>
      <xdr:blipFill>
        <a:blip xmlns:r="http://schemas.openxmlformats.org/officeDocument/2006/relationships" r:embed="rId1"/>
        <a:stretch>
          <a:fillRect/>
        </a:stretch>
      </xdr:blipFill>
      <xdr:spPr>
        <a:xfrm>
          <a:off x="9800917254" y="8086725"/>
          <a:ext cx="10555173" cy="5687219"/>
        </a:xfrm>
        <a:prstGeom prst="rect">
          <a:avLst/>
        </a:prstGeom>
      </xdr:spPr>
    </xdr:pic>
    <xdr:clientData/>
  </xdr:twoCellAnchor>
  <xdr:twoCellAnchor editAs="oneCell">
    <xdr:from>
      <xdr:col>48</xdr:col>
      <xdr:colOff>107721</xdr:colOff>
      <xdr:row>35</xdr:row>
      <xdr:rowOff>0</xdr:rowOff>
    </xdr:from>
    <xdr:to>
      <xdr:col>65</xdr:col>
      <xdr:colOff>461619</xdr:colOff>
      <xdr:row>63</xdr:row>
      <xdr:rowOff>143669</xdr:rowOff>
    </xdr:to>
    <xdr:pic>
      <xdr:nvPicPr>
        <xdr:cNvPr id="4" name="תמונה 3">
          <a:extLst>
            <a:ext uri="{FF2B5EF4-FFF2-40B4-BE49-F238E27FC236}">
              <a16:creationId xmlns:a16="http://schemas.microsoft.com/office/drawing/2014/main" id="{6B8B557B-6FEF-3A87-2E7C-2B025A6C112D}"/>
            </a:ext>
          </a:extLst>
        </xdr:cNvPr>
        <xdr:cNvPicPr>
          <a:picLocks noChangeAspect="1"/>
        </xdr:cNvPicPr>
      </xdr:nvPicPr>
      <xdr:blipFill>
        <a:blip xmlns:r="http://schemas.openxmlformats.org/officeDocument/2006/relationships" r:embed="rId1"/>
        <a:stretch>
          <a:fillRect/>
        </a:stretch>
      </xdr:blipFill>
      <xdr:spPr>
        <a:xfrm>
          <a:off x="9790362081" y="8086725"/>
          <a:ext cx="10555173" cy="5687219"/>
        </a:xfrm>
        <a:prstGeom prst="rect">
          <a:avLst/>
        </a:prstGeom>
      </xdr:spPr>
    </xdr:pic>
    <xdr:clientData/>
  </xdr:twoCellAnchor>
  <xdr:twoCellAnchor editAs="oneCell">
    <xdr:from>
      <xdr:col>65</xdr:col>
      <xdr:colOff>461619</xdr:colOff>
      <xdr:row>35</xdr:row>
      <xdr:rowOff>0</xdr:rowOff>
    </xdr:from>
    <xdr:to>
      <xdr:col>83</xdr:col>
      <xdr:colOff>263074</xdr:colOff>
      <xdr:row>64</xdr:row>
      <xdr:rowOff>57957</xdr:rowOff>
    </xdr:to>
    <xdr:pic>
      <xdr:nvPicPr>
        <xdr:cNvPr id="5" name="תמונה 4">
          <a:extLst>
            <a:ext uri="{FF2B5EF4-FFF2-40B4-BE49-F238E27FC236}">
              <a16:creationId xmlns:a16="http://schemas.microsoft.com/office/drawing/2014/main" id="{D2F65EF5-78A4-FD7A-21E0-5E5B1E512D94}"/>
            </a:ext>
          </a:extLst>
        </xdr:cNvPr>
        <xdr:cNvPicPr>
          <a:picLocks noChangeAspect="1"/>
        </xdr:cNvPicPr>
      </xdr:nvPicPr>
      <xdr:blipFill>
        <a:blip xmlns:r="http://schemas.openxmlformats.org/officeDocument/2006/relationships" r:embed="rId2"/>
        <a:stretch>
          <a:fillRect/>
        </a:stretch>
      </xdr:blipFill>
      <xdr:spPr>
        <a:xfrm>
          <a:off x="9779759276" y="8086725"/>
          <a:ext cx="10602805" cy="5782482"/>
        </a:xfrm>
        <a:prstGeom prst="rect">
          <a:avLst/>
        </a:prstGeom>
      </xdr:spPr>
    </xdr:pic>
    <xdr:clientData/>
  </xdr:twoCellAnchor>
  <xdr:twoCellAnchor editAs="oneCell">
    <xdr:from>
      <xdr:col>83</xdr:col>
      <xdr:colOff>263074</xdr:colOff>
      <xdr:row>35</xdr:row>
      <xdr:rowOff>0</xdr:rowOff>
    </xdr:from>
    <xdr:to>
      <xdr:col>101</xdr:col>
      <xdr:colOff>64529</xdr:colOff>
      <xdr:row>64</xdr:row>
      <xdr:rowOff>57957</xdr:rowOff>
    </xdr:to>
    <xdr:pic>
      <xdr:nvPicPr>
        <xdr:cNvPr id="6" name="תמונה 5">
          <a:extLst>
            <a:ext uri="{FF2B5EF4-FFF2-40B4-BE49-F238E27FC236}">
              <a16:creationId xmlns:a16="http://schemas.microsoft.com/office/drawing/2014/main" id="{2FC1A6F9-11ED-CBE7-3CF5-20D22746BB99}"/>
            </a:ext>
          </a:extLst>
        </xdr:cNvPr>
        <xdr:cNvPicPr>
          <a:picLocks noChangeAspect="1"/>
        </xdr:cNvPicPr>
      </xdr:nvPicPr>
      <xdr:blipFill>
        <a:blip xmlns:r="http://schemas.openxmlformats.org/officeDocument/2006/relationships" r:embed="rId2"/>
        <a:stretch>
          <a:fillRect/>
        </a:stretch>
      </xdr:blipFill>
      <xdr:spPr>
        <a:xfrm>
          <a:off x="9769156471" y="8086725"/>
          <a:ext cx="10602805" cy="57824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120893</xdr:rowOff>
    </xdr:from>
    <xdr:to>
      <xdr:col>1</xdr:col>
      <xdr:colOff>1476375</xdr:colOff>
      <xdr:row>7</xdr:row>
      <xdr:rowOff>14284</xdr:rowOff>
    </xdr:to>
    <xdr:pic>
      <xdr:nvPicPr>
        <xdr:cNvPr id="3" name="תמונה 2">
          <a:extLst>
            <a:ext uri="{FF2B5EF4-FFF2-40B4-BE49-F238E27FC236}">
              <a16:creationId xmlns:a16="http://schemas.microsoft.com/office/drawing/2014/main" id="{78B850DE-117B-4805-A565-F389FD5D044B}"/>
            </a:ext>
          </a:extLst>
        </xdr:cNvPr>
        <xdr:cNvPicPr>
          <a:picLocks noChangeAspect="1"/>
        </xdr:cNvPicPr>
      </xdr:nvPicPr>
      <xdr:blipFill>
        <a:blip xmlns:r="http://schemas.openxmlformats.org/officeDocument/2006/relationships" r:embed="rId1"/>
        <a:stretch>
          <a:fillRect/>
        </a:stretch>
      </xdr:blipFill>
      <xdr:spPr>
        <a:xfrm>
          <a:off x="9990353400" y="120893"/>
          <a:ext cx="1524000" cy="12935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44843</xdr:rowOff>
    </xdr:from>
    <xdr:to>
      <xdr:col>1</xdr:col>
      <xdr:colOff>1552962</xdr:colOff>
      <xdr:row>7</xdr:row>
      <xdr:rowOff>7005</xdr:rowOff>
    </xdr:to>
    <xdr:pic>
      <xdr:nvPicPr>
        <xdr:cNvPr id="3" name="תמונה 2">
          <a:extLst>
            <a:ext uri="{FF2B5EF4-FFF2-40B4-BE49-F238E27FC236}">
              <a16:creationId xmlns:a16="http://schemas.microsoft.com/office/drawing/2014/main" id="{49D8CBBE-73C4-034C-246E-7DFAADBC8D0A}"/>
            </a:ext>
          </a:extLst>
        </xdr:cNvPr>
        <xdr:cNvPicPr>
          <a:picLocks noChangeAspect="1"/>
        </xdr:cNvPicPr>
      </xdr:nvPicPr>
      <xdr:blipFill>
        <a:blip xmlns:r="http://schemas.openxmlformats.org/officeDocument/2006/relationships" r:embed="rId1"/>
        <a:stretch>
          <a:fillRect/>
        </a:stretch>
      </xdr:blipFill>
      <xdr:spPr>
        <a:xfrm>
          <a:off x="9834885963" y="44843"/>
          <a:ext cx="1638687" cy="1390912"/>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orksheet______1"/>
  <dimension ref="B1:M41"/>
  <sheetViews>
    <sheetView rightToLeft="1" tabSelected="1" zoomScaleNormal="100" workbookViewId="0"/>
  </sheetViews>
  <sheetFormatPr defaultColWidth="9" defaultRowHeight="15" x14ac:dyDescent="0.25"/>
  <cols>
    <col min="1" max="1" width="3.25" style="60" customWidth="1"/>
    <col min="2" max="2" width="7.375" style="60" customWidth="1"/>
    <col min="3" max="3" width="9" style="60" customWidth="1"/>
    <col min="4" max="4" width="4.875" style="60" customWidth="1"/>
    <col min="5" max="9" width="9" style="60"/>
    <col min="10" max="10" width="9" style="60" customWidth="1"/>
    <col min="11" max="12" width="9" style="60"/>
    <col min="13" max="13" width="19.875" style="60" customWidth="1"/>
    <col min="14" max="16384" width="9" style="60"/>
  </cols>
  <sheetData>
    <row r="1" spans="2:13" ht="15.75" thickBot="1" x14ac:dyDescent="0.3"/>
    <row r="2" spans="2:13" x14ac:dyDescent="0.25">
      <c r="B2" s="61"/>
      <c r="C2" s="62"/>
      <c r="D2" s="62"/>
      <c r="E2" s="62"/>
      <c r="F2" s="62"/>
      <c r="G2" s="62"/>
      <c r="H2" s="62"/>
      <c r="I2" s="62"/>
      <c r="J2" s="62"/>
      <c r="K2" s="62"/>
      <c r="L2" s="62"/>
      <c r="M2" s="63"/>
    </row>
    <row r="3" spans="2:13" ht="23.25" x14ac:dyDescent="0.35">
      <c r="B3" s="64"/>
      <c r="C3" s="368" t="s">
        <v>82</v>
      </c>
      <c r="D3" s="368"/>
      <c r="E3" s="368"/>
      <c r="F3" s="368"/>
      <c r="G3" s="368"/>
      <c r="H3" s="368"/>
      <c r="I3" s="368"/>
      <c r="M3" s="65"/>
    </row>
    <row r="4" spans="2:13" ht="23.25" x14ac:dyDescent="0.25">
      <c r="B4" s="64"/>
      <c r="C4" s="369" t="s">
        <v>83</v>
      </c>
      <c r="D4" s="369"/>
      <c r="E4" s="369"/>
      <c r="F4" s="369"/>
      <c r="G4" s="369"/>
      <c r="H4" s="369"/>
      <c r="I4" s="369"/>
      <c r="M4" s="65"/>
    </row>
    <row r="5" spans="2:13" ht="23.25" x14ac:dyDescent="0.35">
      <c r="B5" s="64"/>
      <c r="C5" s="368" t="s">
        <v>84</v>
      </c>
      <c r="D5" s="368"/>
      <c r="E5" s="368"/>
      <c r="F5" s="368"/>
      <c r="G5" s="368"/>
      <c r="H5" s="368"/>
      <c r="I5" s="368"/>
      <c r="M5" s="65"/>
    </row>
    <row r="6" spans="2:13" ht="15.75" x14ac:dyDescent="0.25">
      <c r="B6" s="64"/>
      <c r="C6" s="66"/>
      <c r="M6" s="65"/>
    </row>
    <row r="7" spans="2:13" ht="20.25" x14ac:dyDescent="0.3">
      <c r="B7" s="64"/>
      <c r="C7" s="370" t="s">
        <v>330</v>
      </c>
      <c r="D7" s="370"/>
      <c r="E7" s="370"/>
      <c r="F7" s="370"/>
      <c r="G7" s="370"/>
      <c r="H7" s="370"/>
      <c r="I7" s="370"/>
      <c r="M7" s="65"/>
    </row>
    <row r="8" spans="2:13" ht="23.25" customHeight="1" x14ac:dyDescent="0.25">
      <c r="B8" s="67" t="s">
        <v>86</v>
      </c>
      <c r="M8" s="65"/>
    </row>
    <row r="9" spans="2:13" ht="51.75" customHeight="1" x14ac:dyDescent="0.25">
      <c r="B9" s="350" t="s">
        <v>267</v>
      </c>
      <c r="C9" s="351"/>
      <c r="D9" s="351"/>
      <c r="E9" s="351"/>
      <c r="F9" s="351"/>
      <c r="G9" s="351"/>
      <c r="H9" s="351"/>
      <c r="I9" s="351"/>
      <c r="J9" s="351"/>
      <c r="K9" s="351"/>
      <c r="L9" s="351"/>
      <c r="M9" s="352"/>
    </row>
    <row r="10" spans="2:13" ht="35.25" customHeight="1" x14ac:dyDescent="0.25">
      <c r="B10" s="350" t="s">
        <v>87</v>
      </c>
      <c r="C10" s="351"/>
      <c r="D10" s="351"/>
      <c r="E10" s="351"/>
      <c r="F10" s="351"/>
      <c r="G10" s="351"/>
      <c r="H10" s="351"/>
      <c r="I10" s="351"/>
      <c r="J10" s="351"/>
      <c r="K10" s="351"/>
      <c r="L10" s="351"/>
      <c r="M10" s="352"/>
    </row>
    <row r="11" spans="2:13" ht="17.25" customHeight="1" x14ac:dyDescent="0.25">
      <c r="B11" s="350" t="s">
        <v>88</v>
      </c>
      <c r="C11" s="351"/>
      <c r="D11" s="351"/>
      <c r="E11" s="351"/>
      <c r="F11" s="351"/>
      <c r="G11" s="351"/>
      <c r="H11" s="351"/>
      <c r="I11" s="351"/>
      <c r="J11" s="351"/>
      <c r="K11" s="351"/>
      <c r="L11" s="351"/>
      <c r="M11" s="352"/>
    </row>
    <row r="12" spans="2:13" ht="24.75" customHeight="1" x14ac:dyDescent="0.25">
      <c r="B12" s="350" t="s">
        <v>35</v>
      </c>
      <c r="C12" s="351"/>
      <c r="D12" s="351"/>
      <c r="E12" s="351"/>
      <c r="F12" s="351"/>
      <c r="G12" s="351"/>
      <c r="H12" s="351"/>
      <c r="I12" s="351"/>
      <c r="J12" s="351"/>
      <c r="K12" s="351"/>
      <c r="L12" s="351"/>
      <c r="M12" s="352"/>
    </row>
    <row r="13" spans="2:13" ht="30" customHeight="1" x14ac:dyDescent="0.25">
      <c r="B13" s="359" t="s">
        <v>301</v>
      </c>
      <c r="C13" s="360"/>
      <c r="D13" s="360"/>
      <c r="E13" s="360"/>
      <c r="F13" s="360"/>
      <c r="G13" s="360"/>
      <c r="H13" s="360"/>
      <c r="I13" s="360"/>
      <c r="J13" s="360"/>
      <c r="K13" s="360"/>
      <c r="L13" s="360"/>
      <c r="M13" s="361"/>
    </row>
    <row r="14" spans="2:13" ht="30" customHeight="1" x14ac:dyDescent="0.25">
      <c r="B14" s="350" t="s">
        <v>89</v>
      </c>
      <c r="C14" s="351"/>
      <c r="D14" s="351"/>
      <c r="E14" s="351"/>
      <c r="F14" s="351"/>
      <c r="G14" s="351"/>
      <c r="H14" s="351"/>
      <c r="I14" s="351"/>
      <c r="J14" s="351"/>
      <c r="K14" s="351"/>
      <c r="L14" s="351"/>
      <c r="M14" s="352"/>
    </row>
    <row r="15" spans="2:13" ht="23.25" customHeight="1" x14ac:dyDescent="0.25">
      <c r="B15" s="67" t="s">
        <v>90</v>
      </c>
      <c r="M15" s="65"/>
    </row>
    <row r="16" spans="2:13" ht="22.5" customHeight="1" x14ac:dyDescent="0.25">
      <c r="B16" s="350" t="s">
        <v>91</v>
      </c>
      <c r="C16" s="351"/>
      <c r="D16" s="351"/>
      <c r="E16" s="351"/>
      <c r="F16" s="351"/>
      <c r="G16" s="351"/>
      <c r="H16" s="351"/>
      <c r="I16" s="351"/>
      <c r="J16" s="351"/>
      <c r="K16" s="351"/>
      <c r="L16" s="351"/>
      <c r="M16" s="352"/>
    </row>
    <row r="17" spans="2:13" ht="22.5" customHeight="1" x14ac:dyDescent="0.25">
      <c r="B17" s="350" t="s">
        <v>92</v>
      </c>
      <c r="C17" s="351"/>
      <c r="D17" s="351"/>
      <c r="E17" s="351"/>
      <c r="F17" s="351"/>
      <c r="G17" s="351"/>
      <c r="H17" s="351"/>
      <c r="I17" s="351"/>
      <c r="J17" s="351"/>
      <c r="K17" s="351"/>
      <c r="L17" s="351"/>
      <c r="M17" s="352"/>
    </row>
    <row r="18" spans="2:13" ht="18.75" customHeight="1" x14ac:dyDescent="0.25">
      <c r="B18" s="350" t="s">
        <v>326</v>
      </c>
      <c r="C18" s="351"/>
      <c r="D18" s="351"/>
      <c r="E18" s="351"/>
      <c r="F18" s="351"/>
      <c r="G18" s="351"/>
      <c r="H18" s="351"/>
      <c r="I18" s="351"/>
      <c r="J18" s="351"/>
      <c r="K18" s="351"/>
      <c r="L18" s="351"/>
      <c r="M18" s="352"/>
    </row>
    <row r="19" spans="2:13" ht="36.75" customHeight="1" x14ac:dyDescent="0.25">
      <c r="B19" s="353" t="s">
        <v>300</v>
      </c>
      <c r="C19" s="354"/>
      <c r="D19" s="354"/>
      <c r="E19" s="354"/>
      <c r="F19" s="354"/>
      <c r="G19" s="354"/>
      <c r="H19" s="354"/>
      <c r="I19" s="354"/>
      <c r="J19" s="354"/>
      <c r="K19" s="354"/>
      <c r="L19" s="354"/>
      <c r="M19" s="355"/>
    </row>
    <row r="20" spans="2:13" ht="23.25" customHeight="1" x14ac:dyDescent="0.25">
      <c r="B20" s="350" t="s">
        <v>111</v>
      </c>
      <c r="C20" s="351"/>
      <c r="D20" s="351"/>
      <c r="E20" s="351"/>
      <c r="F20" s="351"/>
      <c r="G20" s="351"/>
      <c r="H20" s="351"/>
      <c r="I20" s="351"/>
      <c r="J20" s="351"/>
      <c r="K20" s="351"/>
      <c r="L20" s="351"/>
      <c r="M20" s="352"/>
    </row>
    <row r="21" spans="2:13" ht="30" customHeight="1" x14ac:dyDescent="0.25">
      <c r="B21" s="350" t="s">
        <v>93</v>
      </c>
      <c r="C21" s="351"/>
      <c r="D21" s="351"/>
      <c r="E21" s="351"/>
      <c r="F21" s="351"/>
      <c r="G21" s="351"/>
      <c r="H21" s="351"/>
      <c r="I21" s="351"/>
      <c r="J21" s="351"/>
      <c r="K21" s="351"/>
      <c r="L21" s="351"/>
      <c r="M21" s="352"/>
    </row>
    <row r="22" spans="2:13" ht="30" customHeight="1" x14ac:dyDescent="0.25">
      <c r="B22" s="350" t="s">
        <v>94</v>
      </c>
      <c r="C22" s="351"/>
      <c r="D22" s="351"/>
      <c r="E22" s="351"/>
      <c r="F22" s="351"/>
      <c r="G22" s="351"/>
      <c r="H22" s="351"/>
      <c r="I22" s="351"/>
      <c r="J22" s="351"/>
      <c r="K22" s="351"/>
      <c r="L22" s="351"/>
      <c r="M22" s="352"/>
    </row>
    <row r="23" spans="2:13" ht="18" x14ac:dyDescent="0.25">
      <c r="B23" s="67" t="s">
        <v>95</v>
      </c>
      <c r="C23" s="68"/>
      <c r="D23" s="68"/>
      <c r="E23" s="68"/>
      <c r="F23" s="68"/>
      <c r="G23" s="68"/>
      <c r="H23" s="68"/>
      <c r="I23" s="68"/>
      <c r="J23" s="68"/>
      <c r="K23" s="68"/>
      <c r="L23" s="68"/>
      <c r="M23" s="69"/>
    </row>
    <row r="24" spans="2:13" ht="47.25" customHeight="1" x14ac:dyDescent="0.25">
      <c r="B24" s="350" t="s">
        <v>96</v>
      </c>
      <c r="C24" s="351"/>
      <c r="D24" s="351"/>
      <c r="E24" s="351"/>
      <c r="F24" s="351"/>
      <c r="G24" s="351"/>
      <c r="H24" s="351"/>
      <c r="I24" s="351"/>
      <c r="J24" s="351"/>
      <c r="K24" s="351"/>
      <c r="L24" s="351"/>
      <c r="M24" s="352"/>
    </row>
    <row r="25" spans="2:13" ht="36" customHeight="1" x14ac:dyDescent="0.25">
      <c r="B25" s="359" t="s">
        <v>97</v>
      </c>
      <c r="C25" s="360"/>
      <c r="D25" s="360"/>
      <c r="E25" s="360"/>
      <c r="F25" s="360"/>
      <c r="G25" s="360"/>
      <c r="H25" s="360"/>
      <c r="I25" s="360"/>
      <c r="J25" s="360"/>
      <c r="K25" s="360"/>
      <c r="L25" s="360"/>
      <c r="M25" s="361"/>
    </row>
    <row r="26" spans="2:13" ht="21" customHeight="1" x14ac:dyDescent="0.25">
      <c r="B26" s="359" t="s">
        <v>302</v>
      </c>
      <c r="C26" s="360"/>
      <c r="D26" s="360"/>
      <c r="E26" s="360"/>
      <c r="F26" s="360"/>
      <c r="G26" s="360"/>
      <c r="H26" s="360"/>
      <c r="I26" s="360"/>
      <c r="J26" s="360"/>
      <c r="K26" s="360"/>
      <c r="L26" s="360"/>
      <c r="M26" s="361"/>
    </row>
    <row r="27" spans="2:13" ht="23.25" customHeight="1" x14ac:dyDescent="0.25">
      <c r="B27" s="350" t="s">
        <v>98</v>
      </c>
      <c r="C27" s="351"/>
      <c r="D27" s="351"/>
      <c r="E27" s="351"/>
      <c r="F27" s="351"/>
      <c r="G27" s="351"/>
      <c r="H27" s="351"/>
      <c r="I27" s="351"/>
      <c r="J27" s="351"/>
      <c r="K27" s="351"/>
      <c r="L27" s="351"/>
      <c r="M27" s="352"/>
    </row>
    <row r="28" spans="2:13" ht="23.25" customHeight="1" x14ac:dyDescent="0.25">
      <c r="B28" s="350" t="s">
        <v>99</v>
      </c>
      <c r="C28" s="351"/>
      <c r="D28" s="351"/>
      <c r="E28" s="351"/>
      <c r="F28" s="351"/>
      <c r="G28" s="351"/>
      <c r="H28" s="351"/>
      <c r="I28" s="351"/>
      <c r="J28" s="351"/>
      <c r="K28" s="351"/>
      <c r="L28" s="351"/>
      <c r="M28" s="352"/>
    </row>
    <row r="29" spans="2:13" ht="24" customHeight="1" x14ac:dyDescent="0.25">
      <c r="B29" s="362" t="s">
        <v>100</v>
      </c>
      <c r="C29" s="363"/>
      <c r="D29" s="363"/>
      <c r="E29" s="363"/>
      <c r="F29" s="363"/>
      <c r="G29" s="363"/>
      <c r="H29" s="363"/>
      <c r="I29" s="363"/>
      <c r="J29" s="363"/>
      <c r="K29" s="363"/>
      <c r="L29" s="363"/>
      <c r="M29" s="364"/>
    </row>
    <row r="30" spans="2:13" ht="31.5" customHeight="1" x14ac:dyDescent="0.25">
      <c r="B30" s="350" t="s">
        <v>101</v>
      </c>
      <c r="C30" s="351"/>
      <c r="D30" s="351"/>
      <c r="E30" s="351"/>
      <c r="F30" s="351"/>
      <c r="G30" s="351"/>
      <c r="H30" s="351"/>
      <c r="I30" s="351"/>
      <c r="J30" s="351"/>
      <c r="K30" s="351"/>
      <c r="L30" s="351"/>
      <c r="M30" s="352"/>
    </row>
    <row r="31" spans="2:13" ht="28.5" customHeight="1" x14ac:dyDescent="0.25">
      <c r="B31" s="350" t="s">
        <v>325</v>
      </c>
      <c r="C31" s="351"/>
      <c r="D31" s="351"/>
      <c r="E31" s="351"/>
      <c r="F31" s="351"/>
      <c r="G31" s="351"/>
      <c r="H31" s="351"/>
      <c r="I31" s="351"/>
      <c r="J31" s="351"/>
      <c r="K31" s="351"/>
      <c r="L31" s="351"/>
      <c r="M31" s="352"/>
    </row>
    <row r="32" spans="2:13" ht="32.25" customHeight="1" x14ac:dyDescent="0.25">
      <c r="B32" s="362" t="s">
        <v>107</v>
      </c>
      <c r="C32" s="363"/>
      <c r="D32" s="363"/>
      <c r="E32" s="363"/>
      <c r="F32" s="363"/>
      <c r="G32" s="363"/>
      <c r="H32" s="363"/>
      <c r="I32" s="363"/>
      <c r="J32" s="363"/>
      <c r="K32" s="363"/>
      <c r="L32" s="363"/>
      <c r="M32" s="364"/>
    </row>
    <row r="33" spans="2:13" x14ac:dyDescent="0.25">
      <c r="B33" s="350" t="s">
        <v>22</v>
      </c>
      <c r="C33" s="351"/>
      <c r="D33" s="351"/>
      <c r="E33" s="351"/>
      <c r="F33" s="351"/>
      <c r="G33" s="351"/>
      <c r="H33" s="351"/>
      <c r="I33" s="351"/>
      <c r="J33" s="351"/>
      <c r="K33" s="351"/>
      <c r="L33" s="351"/>
      <c r="M33" s="352"/>
    </row>
    <row r="34" spans="2:13" ht="40.5" customHeight="1" x14ac:dyDescent="0.25">
      <c r="B34" s="350" t="s">
        <v>139</v>
      </c>
      <c r="C34" s="351"/>
      <c r="D34" s="351"/>
      <c r="E34" s="351"/>
      <c r="F34" s="351"/>
      <c r="G34" s="351"/>
      <c r="H34" s="351"/>
      <c r="I34" s="351"/>
      <c r="J34" s="351"/>
      <c r="K34" s="351"/>
      <c r="L34" s="351"/>
      <c r="M34" s="352"/>
    </row>
    <row r="35" spans="2:13" ht="30" customHeight="1" x14ac:dyDescent="0.25">
      <c r="B35" s="350" t="s">
        <v>108</v>
      </c>
      <c r="C35" s="351"/>
      <c r="D35" s="351"/>
      <c r="E35" s="351"/>
      <c r="F35" s="351"/>
      <c r="G35" s="351"/>
      <c r="H35" s="351"/>
      <c r="I35" s="351"/>
      <c r="J35" s="351"/>
      <c r="K35" s="351"/>
      <c r="L35" s="351"/>
      <c r="M35" s="352"/>
    </row>
    <row r="36" spans="2:13" ht="33" customHeight="1" x14ac:dyDescent="0.25">
      <c r="B36" s="350" t="s">
        <v>128</v>
      </c>
      <c r="C36" s="351"/>
      <c r="D36" s="351"/>
      <c r="E36" s="351"/>
      <c r="F36" s="351"/>
      <c r="G36" s="351"/>
      <c r="H36" s="351"/>
      <c r="I36" s="351"/>
      <c r="J36" s="351"/>
      <c r="K36" s="351"/>
      <c r="L36" s="351"/>
      <c r="M36" s="352"/>
    </row>
    <row r="37" spans="2:13" ht="36" customHeight="1" x14ac:dyDescent="0.25">
      <c r="B37" s="350" t="s">
        <v>129</v>
      </c>
      <c r="C37" s="351"/>
      <c r="D37" s="351"/>
      <c r="E37" s="351"/>
      <c r="F37" s="351"/>
      <c r="G37" s="351"/>
      <c r="H37" s="351"/>
      <c r="I37" s="351"/>
      <c r="J37" s="351"/>
      <c r="K37" s="351"/>
      <c r="L37" s="351"/>
      <c r="M37" s="352"/>
    </row>
    <row r="38" spans="2:13" ht="33.75" customHeight="1" x14ac:dyDescent="0.25">
      <c r="B38" s="350" t="s">
        <v>36</v>
      </c>
      <c r="C38" s="351"/>
      <c r="D38" s="351"/>
      <c r="E38" s="351"/>
      <c r="F38" s="351"/>
      <c r="G38" s="351"/>
      <c r="H38" s="351"/>
      <c r="I38" s="351"/>
      <c r="J38" s="351"/>
      <c r="K38" s="351"/>
      <c r="L38" s="351"/>
      <c r="M38" s="352"/>
    </row>
    <row r="39" spans="2:13" ht="29.25" customHeight="1" x14ac:dyDescent="0.25">
      <c r="B39" s="365" t="s">
        <v>29</v>
      </c>
      <c r="C39" s="366"/>
      <c r="D39" s="366"/>
      <c r="E39" s="366"/>
      <c r="F39" s="366"/>
      <c r="G39" s="366"/>
      <c r="H39" s="366"/>
      <c r="I39" s="366"/>
      <c r="J39" s="366"/>
      <c r="K39" s="366"/>
      <c r="L39" s="366"/>
      <c r="M39" s="367"/>
    </row>
    <row r="40" spans="2:13" ht="15.75" customHeight="1" x14ac:dyDescent="0.25">
      <c r="B40" s="70"/>
      <c r="C40" s="71"/>
      <c r="D40" s="71"/>
      <c r="E40" s="71"/>
      <c r="F40" s="71"/>
      <c r="G40" s="71"/>
      <c r="H40" s="71"/>
      <c r="I40" s="71"/>
      <c r="J40" s="71"/>
      <c r="K40" s="71"/>
      <c r="L40" s="71"/>
      <c r="M40" s="72"/>
    </row>
    <row r="41" spans="2:13" ht="48" customHeight="1" thickBot="1" x14ac:dyDescent="0.3">
      <c r="B41" s="356" t="s">
        <v>85</v>
      </c>
      <c r="C41" s="357"/>
      <c r="D41" s="357"/>
      <c r="E41" s="357"/>
      <c r="F41" s="357"/>
      <c r="G41" s="357"/>
      <c r="H41" s="357"/>
      <c r="I41" s="357"/>
      <c r="J41" s="357"/>
      <c r="K41" s="357"/>
      <c r="L41" s="357"/>
      <c r="M41" s="358"/>
    </row>
  </sheetData>
  <sheetProtection algorithmName="SHA-512" hashValue="PzOc67YSFQINFo6OZVVTMYzFh1mtbkhD68VpV6GVeniz5kroiiVIbZA4urDDRbuxYkSqkuo+YOy/xlTzhaAAGg==" saltValue="nuSkiRbIyeXuSXz4rgaFDw==" spinCount="100000" sheet="1" formatCells="0" formatColumns="0" formatRows="0"/>
  <mergeCells count="34">
    <mergeCell ref="B10:M10"/>
    <mergeCell ref="B21:M21"/>
    <mergeCell ref="B11:M11"/>
    <mergeCell ref="B12:M12"/>
    <mergeCell ref="B13:M13"/>
    <mergeCell ref="B14:M14"/>
    <mergeCell ref="B16:M16"/>
    <mergeCell ref="B17:M17"/>
    <mergeCell ref="C3:I3"/>
    <mergeCell ref="C4:I4"/>
    <mergeCell ref="C5:I5"/>
    <mergeCell ref="C7:I7"/>
    <mergeCell ref="B9:M9"/>
    <mergeCell ref="B41:M41"/>
    <mergeCell ref="B24:M24"/>
    <mergeCell ref="B25:M25"/>
    <mergeCell ref="B26:M26"/>
    <mergeCell ref="B27:M27"/>
    <mergeCell ref="B28:M28"/>
    <mergeCell ref="B30:M30"/>
    <mergeCell ref="B31:M31"/>
    <mergeCell ref="B32:M32"/>
    <mergeCell ref="B34:M34"/>
    <mergeCell ref="B33:M33"/>
    <mergeCell ref="B38:M38"/>
    <mergeCell ref="B39:M39"/>
    <mergeCell ref="B36:M36"/>
    <mergeCell ref="B29:M29"/>
    <mergeCell ref="B37:M37"/>
    <mergeCell ref="B35:M35"/>
    <mergeCell ref="B18:M18"/>
    <mergeCell ref="B19:M19"/>
    <mergeCell ref="B20:M20"/>
    <mergeCell ref="B22:M22"/>
  </mergeCells>
  <pageMargins left="0.7" right="0.7" top="0.75" bottom="0.75" header="0.3" footer="0.3"/>
  <pageSetup paperSize="9"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Worksheet______12"/>
  <dimension ref="A1:U54"/>
  <sheetViews>
    <sheetView rightToLeft="1" zoomScaleNormal="100" workbookViewId="0">
      <pane xSplit="1" ySplit="13" topLeftCell="B14" activePane="bottomRight" state="frozen"/>
      <selection pane="topRight" activeCell="B1" sqref="B1"/>
      <selection pane="bottomLeft" activeCell="A10" sqref="A10"/>
      <selection pane="bottomRight"/>
    </sheetView>
  </sheetViews>
  <sheetFormatPr defaultColWidth="9" defaultRowHeight="18" customHeight="1" x14ac:dyDescent="0.2"/>
  <cols>
    <col min="1" max="1" width="10.75" customWidth="1"/>
    <col min="2" max="2" width="37.75" style="3" customWidth="1"/>
    <col min="3" max="3" width="10" style="3" customWidth="1"/>
    <col min="4" max="4" width="10.75" style="216" customWidth="1"/>
    <col min="5" max="5" width="10.625" style="3" customWidth="1"/>
    <col min="6" max="6" width="1.375" style="3" customWidth="1"/>
    <col min="7" max="7" width="9.375" style="3" customWidth="1"/>
    <col min="8" max="8" width="11.75" style="3" customWidth="1"/>
    <col min="9" max="9" width="13.75" style="3" customWidth="1"/>
    <col min="10" max="10" width="22.5" style="3" customWidth="1"/>
    <col min="11" max="11" width="2.375" style="3" customWidth="1"/>
    <col min="12" max="13" width="13.375" style="3" customWidth="1"/>
    <col min="14" max="14" width="10.25" style="3" customWidth="1"/>
    <col min="15" max="15" width="13" style="3" customWidth="1"/>
    <col min="16" max="16" width="18.75" style="3" customWidth="1"/>
    <col min="17" max="17" width="2.375" style="3" customWidth="1"/>
    <col min="18" max="18" width="11.375" style="3" customWidth="1"/>
    <col min="19" max="19" width="10.375" customWidth="1"/>
  </cols>
  <sheetData>
    <row r="1" spans="1:19" ht="8.25" customHeight="1" x14ac:dyDescent="0.2"/>
    <row r="2" spans="1:19" s="217" customFormat="1" ht="18" customHeight="1" x14ac:dyDescent="0.2">
      <c r="B2" s="447" t="s">
        <v>255</v>
      </c>
      <c r="C2" s="447"/>
      <c r="D2" s="447"/>
      <c r="E2" s="447"/>
      <c r="F2" s="447"/>
      <c r="G2" s="447"/>
      <c r="H2" s="447"/>
      <c r="I2" s="447"/>
      <c r="J2" s="447"/>
      <c r="K2" s="447"/>
      <c r="L2" s="447"/>
      <c r="M2" s="447"/>
      <c r="N2" s="447"/>
      <c r="O2" s="447"/>
      <c r="P2" s="447"/>
      <c r="Q2" s="206"/>
      <c r="R2" s="206"/>
    </row>
    <row r="3" spans="1:19" ht="19.5" customHeight="1" thickBot="1" x14ac:dyDescent="0.3">
      <c r="B3" s="218"/>
      <c r="C3" s="218"/>
      <c r="D3" s="218"/>
      <c r="E3" s="218"/>
      <c r="F3" s="218"/>
      <c r="G3" s="218"/>
      <c r="H3" s="218"/>
      <c r="I3" s="218"/>
      <c r="J3" s="218"/>
      <c r="K3" s="218"/>
      <c r="L3" s="218"/>
      <c r="M3" s="218"/>
      <c r="N3" s="218"/>
      <c r="O3" s="218"/>
      <c r="P3" s="218"/>
    </row>
    <row r="4" spans="1:19" s="120" customFormat="1" ht="18" customHeight="1" thickBot="1" x14ac:dyDescent="0.3">
      <c r="B4" s="205" t="s">
        <v>144</v>
      </c>
      <c r="C4" s="116"/>
      <c r="D4" s="3"/>
      <c r="E4" s="260" t="s">
        <v>140</v>
      </c>
      <c r="F4" s="3"/>
      <c r="G4" s="3"/>
      <c r="H4" s="3"/>
      <c r="I4" s="3"/>
      <c r="J4" s="108"/>
      <c r="K4" s="3"/>
      <c r="L4" s="205" t="s">
        <v>142</v>
      </c>
      <c r="M4" s="172"/>
      <c r="N4" s="172"/>
      <c r="O4" s="172"/>
      <c r="P4" s="264"/>
      <c r="Q4" s="3"/>
      <c r="R4" s="3"/>
      <c r="S4"/>
    </row>
    <row r="5" spans="1:19" s="120" customFormat="1" ht="9" customHeight="1" thickBot="1" x14ac:dyDescent="0.25">
      <c r="B5" s="172"/>
      <c r="K5" s="206"/>
      <c r="L5" s="206"/>
      <c r="M5" s="117"/>
      <c r="N5" s="206"/>
      <c r="O5" s="117"/>
      <c r="P5" s="206"/>
      <c r="Q5" s="3"/>
      <c r="R5" s="3"/>
      <c r="S5"/>
    </row>
    <row r="6" spans="1:19" s="120" customFormat="1" ht="18" customHeight="1" thickBot="1" x14ac:dyDescent="0.3">
      <c r="B6" s="205"/>
      <c r="C6" s="205"/>
      <c r="D6" s="3"/>
      <c r="E6" s="260" t="s">
        <v>141</v>
      </c>
      <c r="F6" s="3"/>
      <c r="G6" s="3"/>
      <c r="H6" s="3"/>
      <c r="I6" s="3"/>
      <c r="J6" s="108"/>
      <c r="K6" s="3"/>
      <c r="L6" s="205" t="s">
        <v>282</v>
      </c>
      <c r="M6" s="172"/>
      <c r="N6" s="172"/>
      <c r="O6" s="172"/>
      <c r="P6" s="264"/>
      <c r="Q6" s="3"/>
      <c r="R6" s="3"/>
    </row>
    <row r="7" spans="1:19" s="120" customFormat="1" ht="9" customHeight="1" thickBot="1" x14ac:dyDescent="0.25">
      <c r="B7" s="172"/>
      <c r="K7" s="206"/>
      <c r="L7" s="206"/>
      <c r="M7" s="117"/>
      <c r="N7" s="206"/>
      <c r="O7" s="117"/>
      <c r="P7" s="206"/>
      <c r="Q7" s="3"/>
      <c r="R7" s="3"/>
    </row>
    <row r="8" spans="1:19" s="120" customFormat="1" ht="18" customHeight="1" thickBot="1" x14ac:dyDescent="0.3">
      <c r="B8" s="205"/>
      <c r="C8" s="131"/>
      <c r="D8" s="117"/>
      <c r="E8" s="448" t="s">
        <v>348</v>
      </c>
      <c r="F8" s="448"/>
      <c r="G8" s="448"/>
      <c r="H8" s="448"/>
      <c r="I8" s="449"/>
      <c r="J8" s="347"/>
      <c r="K8" s="3"/>
      <c r="L8" s="205"/>
      <c r="M8" s="172"/>
      <c r="N8" s="172"/>
      <c r="O8" s="172"/>
      <c r="P8"/>
      <c r="Q8" s="3"/>
      <c r="R8" s="3"/>
    </row>
    <row r="9" spans="1:19" s="120" customFormat="1" ht="9" customHeight="1" thickBot="1" x14ac:dyDescent="0.25">
      <c r="B9" s="172"/>
      <c r="K9" s="206"/>
      <c r="L9" s="206"/>
      <c r="M9" s="117"/>
      <c r="N9" s="206"/>
      <c r="O9" s="117"/>
      <c r="P9" s="206"/>
      <c r="Q9" s="3"/>
      <c r="R9" s="3"/>
    </row>
    <row r="10" spans="1:19" s="120" customFormat="1" ht="18" customHeight="1" thickBot="1" x14ac:dyDescent="0.3">
      <c r="B10" s="205"/>
      <c r="C10" s="131"/>
      <c r="E10" s="336" t="s">
        <v>349</v>
      </c>
      <c r="F10" s="336"/>
      <c r="G10" s="336"/>
      <c r="H10" s="336"/>
      <c r="I10" s="337"/>
      <c r="J10" s="349">
        <f>MIN(J8*0.8,160)</f>
        <v>0</v>
      </c>
      <c r="K10" s="3"/>
      <c r="L10" s="205"/>
      <c r="M10" s="172"/>
      <c r="N10" s="172"/>
      <c r="O10" s="172"/>
      <c r="P10"/>
      <c r="Q10" s="3"/>
      <c r="R10" s="3"/>
    </row>
    <row r="11" spans="1:19" s="120" customFormat="1" ht="9" customHeight="1" thickBot="1" x14ac:dyDescent="0.25">
      <c r="B11" s="172"/>
      <c r="K11" s="206"/>
      <c r="L11" s="206"/>
      <c r="M11" s="117"/>
      <c r="N11" s="206"/>
      <c r="O11" s="117"/>
      <c r="P11" s="206"/>
      <c r="Q11" s="3"/>
      <c r="R11" s="3"/>
    </row>
    <row r="12" spans="1:19" s="120" customFormat="1" ht="18" customHeight="1" thickBot="1" x14ac:dyDescent="0.3">
      <c r="A12" s="266"/>
      <c r="B12" s="431" t="s">
        <v>316</v>
      </c>
      <c r="C12" s="431"/>
      <c r="D12" s="431"/>
      <c r="E12" s="432"/>
      <c r="F12" s="3"/>
      <c r="G12" s="401" t="s">
        <v>317</v>
      </c>
      <c r="H12" s="424"/>
      <c r="I12" s="424"/>
      <c r="J12" s="425"/>
      <c r="K12" s="206"/>
      <c r="L12" s="401" t="s">
        <v>114</v>
      </c>
      <c r="M12" s="424"/>
      <c r="N12" s="424"/>
      <c r="O12" s="424"/>
      <c r="P12" s="425"/>
      <c r="Q12" s="3"/>
      <c r="R12" s="401" t="s">
        <v>335</v>
      </c>
      <c r="S12" s="425"/>
    </row>
    <row r="13" spans="1:19" ht="48" thickBot="1" x14ac:dyDescent="0.3">
      <c r="A13" s="190" t="s">
        <v>265</v>
      </c>
      <c r="B13" s="190" t="s">
        <v>42</v>
      </c>
      <c r="C13" s="126" t="s">
        <v>145</v>
      </c>
      <c r="D13" s="127" t="s">
        <v>77</v>
      </c>
      <c r="E13" s="328" t="s">
        <v>78</v>
      </c>
      <c r="F13" s="131"/>
      <c r="G13" s="128" t="s">
        <v>216</v>
      </c>
      <c r="H13" s="129" t="s">
        <v>115</v>
      </c>
      <c r="I13" s="130" t="s">
        <v>116</v>
      </c>
      <c r="J13" s="127" t="s">
        <v>117</v>
      </c>
      <c r="K13" s="220"/>
      <c r="L13" s="128" t="s">
        <v>147</v>
      </c>
      <c r="M13" s="129" t="s">
        <v>148</v>
      </c>
      <c r="N13" s="129" t="s">
        <v>131</v>
      </c>
      <c r="O13" s="126" t="s">
        <v>116</v>
      </c>
      <c r="P13" s="127" t="s">
        <v>149</v>
      </c>
      <c r="R13" s="128" t="s">
        <v>148</v>
      </c>
      <c r="S13" s="325" t="s">
        <v>131</v>
      </c>
    </row>
    <row r="14" spans="1:19" ht="18" customHeight="1" x14ac:dyDescent="0.2">
      <c r="A14" s="450" t="s">
        <v>263</v>
      </c>
      <c r="B14" s="331" t="s">
        <v>256</v>
      </c>
      <c r="C14" s="149">
        <v>1</v>
      </c>
      <c r="D14" s="221">
        <v>20000</v>
      </c>
      <c r="E14" s="222">
        <f t="shared" ref="E14:E24" si="0">C14*D14</f>
        <v>20000</v>
      </c>
      <c r="F14" s="124"/>
      <c r="G14" s="43"/>
      <c r="H14" s="137">
        <f>G14*D14</f>
        <v>0</v>
      </c>
      <c r="I14" s="138" t="str">
        <f>IFERROR(IF(H14=0,"",IF(H14-$E14*$J$4&lt;&gt;0, (H14-$E14*$J$4)/($E14*$J$4), "")),"")</f>
        <v/>
      </c>
      <c r="J14" s="262" t="str">
        <f>IF(H14&gt;E14*$J$4,"נא להסביר חריגה כאן","")</f>
        <v/>
      </c>
      <c r="K14" s="117"/>
      <c r="L14" s="42"/>
      <c r="M14" s="40" t="str">
        <f>IF(ISBLANK(L14), "", IF(L14="מאשר", G14, "למלא כמות"))</f>
        <v/>
      </c>
      <c r="N14" s="139" t="str">
        <f>IFERROR(M14*D14,"")</f>
        <v/>
      </c>
      <c r="O14" s="138" t="str">
        <f>IFERROR(IF(N14=0,"",IF(N14-$E14*$J$4&lt;&gt;0, (N14-$E14*$J$4)/($E14*$J$4), "")),"")</f>
        <v/>
      </c>
      <c r="P14" s="22"/>
      <c r="R14" s="343" t="str">
        <f t="shared" ref="R14:S18" si="1">M14</f>
        <v/>
      </c>
      <c r="S14" s="344" t="str">
        <f t="shared" si="1"/>
        <v/>
      </c>
    </row>
    <row r="15" spans="1:19" ht="18" customHeight="1" x14ac:dyDescent="0.2">
      <c r="A15" s="451"/>
      <c r="B15" s="332" t="s">
        <v>264</v>
      </c>
      <c r="C15" s="152">
        <v>1</v>
      </c>
      <c r="D15" s="223">
        <v>2000</v>
      </c>
      <c r="E15" s="222">
        <f t="shared" si="0"/>
        <v>2000</v>
      </c>
      <c r="F15" s="124"/>
      <c r="G15" s="43"/>
      <c r="H15" s="137">
        <f t="shared" ref="H15:H18" si="2">G15*D15</f>
        <v>0</v>
      </c>
      <c r="I15" s="138" t="str">
        <f t="shared" ref="I15:I19" si="3">IFERROR(IF(H15=0,"",IF(H15-$E15*$J$4&lt;&gt;0, (H15-$E15*$J$4)/($E15*$J$4), "")),"")</f>
        <v/>
      </c>
      <c r="J15" s="262" t="str">
        <f t="shared" ref="J15:J18" si="4">IF(H15&gt;E15*$J$4,"נא להסביר חריגה כאן","")</f>
        <v/>
      </c>
      <c r="K15" s="117"/>
      <c r="L15" s="42"/>
      <c r="M15" s="40" t="str">
        <f t="shared" ref="M15:M18" si="5">IF(ISBLANK(L15), "", IF(L15="מאשר", G15, "למלא כמות"))</f>
        <v/>
      </c>
      <c r="N15" s="139" t="str">
        <f t="shared" ref="N15:N18" si="6">IFERROR(M15*D15,"")</f>
        <v/>
      </c>
      <c r="O15" s="138" t="str">
        <f t="shared" ref="O15:O19" si="7">IFERROR(IF(N15=0,"",IF(N15-$E15*$J$4&lt;&gt;0, (N15-$E15*$J$4)/($E15*$J$4), "")),"")</f>
        <v/>
      </c>
      <c r="P15" s="22"/>
      <c r="R15" s="343" t="str">
        <f t="shared" si="1"/>
        <v/>
      </c>
      <c r="S15" s="344" t="str">
        <f t="shared" si="1"/>
        <v/>
      </c>
    </row>
    <row r="16" spans="1:19" s="110" customFormat="1" ht="18" customHeight="1" x14ac:dyDescent="0.2">
      <c r="A16" s="451"/>
      <c r="B16" s="332" t="s">
        <v>262</v>
      </c>
      <c r="C16" s="152">
        <v>1</v>
      </c>
      <c r="D16" s="223">
        <v>1500</v>
      </c>
      <c r="E16" s="222">
        <f t="shared" si="0"/>
        <v>1500</v>
      </c>
      <c r="F16" s="124"/>
      <c r="G16" s="43"/>
      <c r="H16" s="137">
        <f t="shared" si="2"/>
        <v>0</v>
      </c>
      <c r="I16" s="138" t="str">
        <f t="shared" si="3"/>
        <v/>
      </c>
      <c r="J16" s="262" t="str">
        <f t="shared" si="4"/>
        <v/>
      </c>
      <c r="K16" s="117"/>
      <c r="L16" s="42"/>
      <c r="M16" s="40" t="str">
        <f t="shared" si="5"/>
        <v/>
      </c>
      <c r="N16" s="139" t="str">
        <f t="shared" si="6"/>
        <v/>
      </c>
      <c r="O16" s="138" t="str">
        <f t="shared" si="7"/>
        <v/>
      </c>
      <c r="P16" s="22"/>
      <c r="Q16" s="3"/>
      <c r="R16" s="343" t="str">
        <f t="shared" si="1"/>
        <v/>
      </c>
      <c r="S16" s="344" t="str">
        <f t="shared" si="1"/>
        <v/>
      </c>
    </row>
    <row r="17" spans="1:21" ht="18" customHeight="1" x14ac:dyDescent="0.25">
      <c r="A17" s="451"/>
      <c r="B17" s="332" t="s">
        <v>329</v>
      </c>
      <c r="C17" s="152">
        <v>40</v>
      </c>
      <c r="D17" s="223">
        <v>300</v>
      </c>
      <c r="E17" s="222">
        <f t="shared" si="0"/>
        <v>12000</v>
      </c>
      <c r="F17" s="124"/>
      <c r="G17" s="43"/>
      <c r="H17" s="137">
        <f t="shared" si="2"/>
        <v>0</v>
      </c>
      <c r="I17" s="138" t="str">
        <f t="shared" si="3"/>
        <v/>
      </c>
      <c r="J17" s="348" t="str">
        <f>IF((G$17+G$23)&gt;160,"חריגה",IF((G$17+G$23)&gt;J$8*0.8,"חריגה","תקין"))</f>
        <v>תקין</v>
      </c>
      <c r="K17" s="117"/>
      <c r="L17" s="42"/>
      <c r="M17" s="40" t="str">
        <f t="shared" si="5"/>
        <v/>
      </c>
      <c r="N17" s="139" t="str">
        <f t="shared" si="6"/>
        <v/>
      </c>
      <c r="O17" s="138" t="str">
        <f t="shared" si="7"/>
        <v/>
      </c>
      <c r="P17" s="22"/>
      <c r="R17" s="343" t="str">
        <f t="shared" si="1"/>
        <v/>
      </c>
      <c r="S17" s="344" t="str">
        <f t="shared" si="1"/>
        <v/>
      </c>
    </row>
    <row r="18" spans="1:21" ht="18" customHeight="1" thickBot="1" x14ac:dyDescent="0.25">
      <c r="A18" s="451"/>
      <c r="B18" s="333" t="s">
        <v>49</v>
      </c>
      <c r="C18" s="163">
        <v>1</v>
      </c>
      <c r="D18" s="224">
        <v>5500</v>
      </c>
      <c r="E18" s="222">
        <f t="shared" si="0"/>
        <v>5500</v>
      </c>
      <c r="F18" s="124"/>
      <c r="G18" s="43"/>
      <c r="H18" s="137">
        <f t="shared" si="2"/>
        <v>0</v>
      </c>
      <c r="I18" s="155" t="str">
        <f t="shared" si="3"/>
        <v/>
      </c>
      <c r="J18" s="262" t="str">
        <f t="shared" si="4"/>
        <v/>
      </c>
      <c r="K18" s="117"/>
      <c r="L18" s="42"/>
      <c r="M18" s="40" t="str">
        <f t="shared" si="5"/>
        <v/>
      </c>
      <c r="N18" s="139" t="str">
        <f t="shared" si="6"/>
        <v/>
      </c>
      <c r="O18" s="138" t="str">
        <f t="shared" si="7"/>
        <v/>
      </c>
      <c r="P18" s="22"/>
      <c r="R18" s="343" t="str">
        <f t="shared" si="1"/>
        <v/>
      </c>
      <c r="S18" s="344" t="str">
        <f t="shared" si="1"/>
        <v/>
      </c>
    </row>
    <row r="19" spans="1:21" ht="18" customHeight="1" thickBot="1" x14ac:dyDescent="0.3">
      <c r="A19" s="430" t="s">
        <v>319</v>
      </c>
      <c r="B19" s="431"/>
      <c r="C19" s="431"/>
      <c r="D19" s="432"/>
      <c r="E19" s="225">
        <f>SUM(E14:E18)</f>
        <v>41000</v>
      </c>
      <c r="F19" s="220"/>
      <c r="G19" s="226"/>
      <c r="H19" s="225">
        <f>SUM(H14:H18)</f>
        <v>0</v>
      </c>
      <c r="I19" s="157" t="str">
        <f t="shared" si="3"/>
        <v/>
      </c>
      <c r="J19" s="229"/>
      <c r="K19" s="220"/>
      <c r="L19" s="227"/>
      <c r="M19" s="228"/>
      <c r="N19" s="225">
        <f>SUM(N14:N18)</f>
        <v>0</v>
      </c>
      <c r="O19" s="157" t="str">
        <f t="shared" si="7"/>
        <v/>
      </c>
      <c r="P19" s="229"/>
      <c r="R19" s="320"/>
      <c r="S19" s="322">
        <f>SUM(S14:S18)</f>
        <v>0</v>
      </c>
    </row>
    <row r="20" spans="1:21" ht="18" customHeight="1" x14ac:dyDescent="0.2">
      <c r="A20" s="450" t="s">
        <v>266</v>
      </c>
      <c r="B20" s="330" t="s">
        <v>256</v>
      </c>
      <c r="C20" s="149">
        <v>2</v>
      </c>
      <c r="D20" s="221">
        <v>20000</v>
      </c>
      <c r="E20" s="222">
        <f t="shared" si="0"/>
        <v>40000</v>
      </c>
      <c r="F20" s="124"/>
      <c r="G20" s="43"/>
      <c r="H20" s="137">
        <f>G20*D20</f>
        <v>0</v>
      </c>
      <c r="I20" s="138" t="str">
        <f>IFERROR(IF(H20=0,"",IF(H20-$E20*$J$8&lt;&gt;0, (H20-$E20*$J$8)/($E20*$J$8), "")),"")</f>
        <v/>
      </c>
      <c r="J20" s="105" t="str">
        <f>IF(H20&gt;E20*$J$8,"נא להסביר חריגה כאן","")</f>
        <v/>
      </c>
      <c r="K20" s="117"/>
      <c r="L20" s="42"/>
      <c r="M20" s="40" t="str">
        <f>IF(ISBLANK(L20), "", IF(L20="מאשר", G20, "למלא כמות"))</f>
        <v/>
      </c>
      <c r="N20" s="139" t="str">
        <f>IFERROR(M20*D20,"")</f>
        <v/>
      </c>
      <c r="O20" s="138" t="str">
        <f>IFERROR(IF(N20=0,"",IF(N20-$E20*$J$8&lt;&gt;0, (N20-$E20*$J$8)/($E20*$J$8), "")),"")</f>
        <v/>
      </c>
      <c r="P20" s="22"/>
      <c r="R20" s="343" t="str">
        <f t="shared" ref="R20:S24" si="8">M20</f>
        <v/>
      </c>
      <c r="S20" s="344" t="str">
        <f t="shared" si="8"/>
        <v/>
      </c>
    </row>
    <row r="21" spans="1:21" ht="18" customHeight="1" x14ac:dyDescent="0.2">
      <c r="A21" s="451"/>
      <c r="B21" s="143" t="s">
        <v>264</v>
      </c>
      <c r="C21" s="152">
        <v>1</v>
      </c>
      <c r="D21" s="223">
        <v>2000</v>
      </c>
      <c r="E21" s="222">
        <f t="shared" si="0"/>
        <v>2000</v>
      </c>
      <c r="F21" s="124"/>
      <c r="G21" s="43"/>
      <c r="H21" s="137">
        <f t="shared" ref="H21:H24" si="9">G21*D21</f>
        <v>0</v>
      </c>
      <c r="I21" s="138" t="str">
        <f t="shared" ref="I21:I25" si="10">IFERROR(IF(H21=0,"",IF(H21-$E21*$J$8&lt;&gt;0, (H21-$E21*$J$8)/($E21*$J$8), "")),"")</f>
        <v/>
      </c>
      <c r="J21" s="105" t="str">
        <f t="shared" ref="J21:J24" si="11">IF(H21&gt;E21*$J$8,"נא להסביר חריגה כאן","")</f>
        <v/>
      </c>
      <c r="K21" s="117"/>
      <c r="L21" s="42"/>
      <c r="M21" s="40" t="str">
        <f t="shared" ref="M21:M24" si="12">IF(ISBLANK(L21), "", IF(L21="מאשר", G21, "למלא כמות"))</f>
        <v/>
      </c>
      <c r="N21" s="139" t="str">
        <f t="shared" ref="N21:N24" si="13">IFERROR(M21*D21,"")</f>
        <v/>
      </c>
      <c r="O21" s="138" t="str">
        <f t="shared" ref="O21:O25" si="14">IFERROR(IF(N21=0,"",IF(N21-$E21*$J$8&lt;&gt;0, (N21-$E21*$J$8)/($E21*$J$8), "")),"")</f>
        <v/>
      </c>
      <c r="P21" s="22"/>
      <c r="R21" s="343" t="str">
        <f t="shared" si="8"/>
        <v/>
      </c>
      <c r="S21" s="344" t="str">
        <f t="shared" si="8"/>
        <v/>
      </c>
    </row>
    <row r="22" spans="1:21" s="110" customFormat="1" ht="18" customHeight="1" x14ac:dyDescent="0.2">
      <c r="A22" s="451"/>
      <c r="B22" s="143" t="s">
        <v>262</v>
      </c>
      <c r="C22" s="152">
        <v>1</v>
      </c>
      <c r="D22" s="223">
        <v>1500</v>
      </c>
      <c r="E22" s="222">
        <f t="shared" si="0"/>
        <v>1500</v>
      </c>
      <c r="F22" s="124"/>
      <c r="G22" s="43"/>
      <c r="H22" s="137">
        <f t="shared" si="9"/>
        <v>0</v>
      </c>
      <c r="I22" s="138" t="str">
        <f t="shared" si="10"/>
        <v/>
      </c>
      <c r="J22" s="105" t="str">
        <f t="shared" si="11"/>
        <v/>
      </c>
      <c r="K22" s="117"/>
      <c r="L22" s="42"/>
      <c r="M22" s="40" t="str">
        <f t="shared" si="12"/>
        <v/>
      </c>
      <c r="N22" s="139" t="str">
        <f t="shared" si="13"/>
        <v/>
      </c>
      <c r="O22" s="138" t="str">
        <f t="shared" si="14"/>
        <v/>
      </c>
      <c r="P22" s="22"/>
      <c r="Q22" s="3"/>
      <c r="R22" s="343" t="str">
        <f t="shared" si="8"/>
        <v/>
      </c>
      <c r="S22" s="344" t="str">
        <f t="shared" si="8"/>
        <v/>
      </c>
    </row>
    <row r="23" spans="1:21" ht="18" customHeight="1" x14ac:dyDescent="0.25">
      <c r="A23" s="451"/>
      <c r="B23" s="143" t="s">
        <v>329</v>
      </c>
      <c r="C23" s="152">
        <v>80</v>
      </c>
      <c r="D23" s="223">
        <v>300</v>
      </c>
      <c r="E23" s="222">
        <f t="shared" si="0"/>
        <v>24000</v>
      </c>
      <c r="F23" s="124"/>
      <c r="G23" s="43"/>
      <c r="H23" s="137">
        <f t="shared" si="9"/>
        <v>0</v>
      </c>
      <c r="I23" s="138" t="str">
        <f t="shared" si="10"/>
        <v/>
      </c>
      <c r="J23" s="348" t="str">
        <f>IF((G$17+G$23)&gt;160,"חריגה",IF((G$17+G$23)&gt;J$8*0.8,"חריגה","תקין"))</f>
        <v>תקין</v>
      </c>
      <c r="K23" s="117"/>
      <c r="L23" s="42"/>
      <c r="M23" s="40" t="str">
        <f t="shared" si="12"/>
        <v/>
      </c>
      <c r="N23" s="139" t="str">
        <f t="shared" si="13"/>
        <v/>
      </c>
      <c r="O23" s="138" t="str">
        <f t="shared" si="14"/>
        <v/>
      </c>
      <c r="P23" s="22"/>
      <c r="R23" s="343" t="str">
        <f t="shared" si="8"/>
        <v/>
      </c>
      <c r="S23" s="344" t="str">
        <f t="shared" si="8"/>
        <v/>
      </c>
    </row>
    <row r="24" spans="1:21" ht="18" customHeight="1" thickBot="1" x14ac:dyDescent="0.25">
      <c r="A24" s="451"/>
      <c r="B24" s="334" t="s">
        <v>49</v>
      </c>
      <c r="C24" s="163">
        <v>1</v>
      </c>
      <c r="D24" s="224">
        <v>5500</v>
      </c>
      <c r="E24" s="222">
        <f t="shared" si="0"/>
        <v>5500</v>
      </c>
      <c r="F24" s="124"/>
      <c r="G24" s="43"/>
      <c r="H24" s="137">
        <f t="shared" si="9"/>
        <v>0</v>
      </c>
      <c r="I24" s="155" t="str">
        <f t="shared" si="10"/>
        <v/>
      </c>
      <c r="J24" s="105" t="str">
        <f t="shared" si="11"/>
        <v/>
      </c>
      <c r="K24" s="117"/>
      <c r="L24" s="42"/>
      <c r="M24" s="40" t="str">
        <f t="shared" si="12"/>
        <v/>
      </c>
      <c r="N24" s="139" t="str">
        <f t="shared" si="13"/>
        <v/>
      </c>
      <c r="O24" s="138" t="str">
        <f t="shared" si="14"/>
        <v/>
      </c>
      <c r="P24" s="22"/>
      <c r="R24" s="343" t="str">
        <f t="shared" si="8"/>
        <v/>
      </c>
      <c r="S24" s="344" t="str">
        <f t="shared" si="8"/>
        <v/>
      </c>
    </row>
    <row r="25" spans="1:21" ht="18" customHeight="1" thickBot="1" x14ac:dyDescent="0.3">
      <c r="A25" s="430" t="s">
        <v>318</v>
      </c>
      <c r="B25" s="431"/>
      <c r="C25" s="431"/>
      <c r="D25" s="432"/>
      <c r="E25" s="225">
        <f>SUM(E20:E24)</f>
        <v>73000</v>
      </c>
      <c r="F25" s="220"/>
      <c r="G25" s="226"/>
      <c r="H25" s="225">
        <f>SUM(H20:H24)</f>
        <v>0</v>
      </c>
      <c r="I25" s="157" t="str">
        <f t="shared" si="10"/>
        <v/>
      </c>
      <c r="J25" s="229"/>
      <c r="K25" s="220"/>
      <c r="L25" s="227"/>
      <c r="M25" s="228"/>
      <c r="N25" s="225">
        <f>SUM(N20:N24)</f>
        <v>0</v>
      </c>
      <c r="O25" s="157" t="str">
        <f t="shared" si="14"/>
        <v/>
      </c>
      <c r="P25" s="229"/>
      <c r="R25" s="320"/>
      <c r="S25" s="322">
        <f>SUM(S20:S24)</f>
        <v>0</v>
      </c>
    </row>
    <row r="26" spans="1:21" ht="18" customHeight="1" thickBot="1" x14ac:dyDescent="0.3">
      <c r="A26" s="430" t="s">
        <v>257</v>
      </c>
      <c r="B26" s="431"/>
      <c r="C26" s="431"/>
      <c r="D26" s="432"/>
      <c r="E26" s="279">
        <f>E19+E25</f>
        <v>114000</v>
      </c>
      <c r="F26" s="271"/>
      <c r="G26" s="272"/>
      <c r="H26" s="279">
        <f>H19+H25</f>
        <v>0</v>
      </c>
      <c r="I26" s="273" t="str">
        <f>IFERROR(IF(H26=0,"",(H19+H25)/($E19*$J$4+$E25*$J$8)-1),"")</f>
        <v/>
      </c>
      <c r="J26" s="274"/>
      <c r="K26" s="275"/>
      <c r="L26" s="276"/>
      <c r="M26" s="277"/>
      <c r="N26" s="279">
        <f>N19+N25</f>
        <v>0</v>
      </c>
      <c r="O26" s="273" t="str">
        <f>IFERROR(IF(N26=0,"",(N19+N25)/($E19*$J$4+$E25*$J$8)-1),"")</f>
        <v/>
      </c>
      <c r="P26" s="278"/>
      <c r="R26" s="324"/>
      <c r="S26" s="323">
        <f>S19+S25</f>
        <v>0</v>
      </c>
    </row>
    <row r="27" spans="1:21" ht="18" customHeight="1" thickBot="1" x14ac:dyDescent="0.25">
      <c r="B27" s="124"/>
      <c r="C27" s="124"/>
      <c r="D27" s="230"/>
      <c r="E27" s="124"/>
      <c r="F27" s="172"/>
      <c r="G27" s="117"/>
      <c r="H27" s="117"/>
      <c r="I27" s="117"/>
      <c r="J27" s="117"/>
      <c r="K27" s="117"/>
      <c r="L27" s="117"/>
      <c r="M27" s="117"/>
      <c r="N27" s="117"/>
      <c r="O27" s="117"/>
      <c r="P27" s="117"/>
    </row>
    <row r="28" spans="1:21" ht="18" customHeight="1" x14ac:dyDescent="0.25">
      <c r="B28" s="195" t="s">
        <v>258</v>
      </c>
      <c r="C28" s="207"/>
      <c r="D28" s="208"/>
      <c r="E28" s="207"/>
      <c r="F28" s="207"/>
      <c r="G28" s="209"/>
      <c r="H28" s="209"/>
      <c r="I28" s="210"/>
      <c r="J28" s="117"/>
    </row>
    <row r="29" spans="1:21" ht="18" customHeight="1" x14ac:dyDescent="0.25">
      <c r="B29" s="335" t="s">
        <v>333</v>
      </c>
      <c r="C29" s="199"/>
      <c r="D29" s="199"/>
      <c r="E29" s="199"/>
      <c r="F29" s="199"/>
      <c r="G29" s="199"/>
      <c r="H29" s="317"/>
      <c r="I29" s="211"/>
      <c r="J29" s="117"/>
      <c r="S29" s="3"/>
      <c r="T29" s="3"/>
      <c r="U29" s="3"/>
    </row>
    <row r="30" spans="1:21" ht="18" customHeight="1" x14ac:dyDescent="0.2">
      <c r="B30" s="199" t="s">
        <v>332</v>
      </c>
      <c r="C30" s="316"/>
      <c r="D30" s="316"/>
      <c r="E30" s="316"/>
      <c r="F30" s="316"/>
      <c r="G30" s="317"/>
      <c r="H30" s="317"/>
      <c r="I30" s="211"/>
      <c r="J30" s="117"/>
      <c r="S30" s="3"/>
      <c r="T30" s="3"/>
      <c r="U30" s="3"/>
    </row>
    <row r="31" spans="1:21" ht="18" customHeight="1" x14ac:dyDescent="0.2">
      <c r="B31" s="199" t="s">
        <v>344</v>
      </c>
      <c r="C31" s="316"/>
      <c r="D31" s="316"/>
      <c r="E31" s="316"/>
      <c r="F31" s="316"/>
      <c r="G31" s="317"/>
      <c r="H31" s="317"/>
      <c r="I31" s="211"/>
    </row>
    <row r="32" spans="1:21" ht="18" customHeight="1" x14ac:dyDescent="0.25">
      <c r="B32" s="319" t="s">
        <v>342</v>
      </c>
      <c r="C32" s="316"/>
      <c r="D32" s="316"/>
      <c r="E32" s="316"/>
      <c r="F32" s="316"/>
      <c r="G32" s="317"/>
      <c r="H32" s="317"/>
      <c r="I32" s="211"/>
    </row>
    <row r="33" spans="2:16" ht="18" customHeight="1" x14ac:dyDescent="0.25">
      <c r="B33" s="319" t="s">
        <v>343</v>
      </c>
      <c r="C33" s="316"/>
      <c r="D33" s="316"/>
      <c r="E33" s="316"/>
      <c r="F33" s="316"/>
      <c r="G33" s="317"/>
      <c r="H33" s="317"/>
      <c r="I33" s="211"/>
    </row>
    <row r="34" spans="2:16" ht="18" customHeight="1" x14ac:dyDescent="0.2">
      <c r="B34" s="199" t="s">
        <v>345</v>
      </c>
      <c r="C34" s="316"/>
      <c r="D34" s="316"/>
      <c r="E34" s="316"/>
      <c r="F34" s="316"/>
      <c r="G34" s="317"/>
      <c r="H34" s="317"/>
      <c r="I34" s="211"/>
    </row>
    <row r="35" spans="2:16" ht="18" customHeight="1" x14ac:dyDescent="0.2">
      <c r="B35" s="199" t="s">
        <v>259</v>
      </c>
      <c r="C35" s="316"/>
      <c r="D35" s="318"/>
      <c r="E35" s="316"/>
      <c r="F35" s="316"/>
      <c r="G35" s="317"/>
      <c r="H35" s="317"/>
      <c r="I35" s="211"/>
    </row>
    <row r="36" spans="2:16" ht="18" customHeight="1" x14ac:dyDescent="0.2">
      <c r="B36" s="231" t="s">
        <v>279</v>
      </c>
      <c r="C36" s="316"/>
      <c r="D36" s="318"/>
      <c r="E36" s="316"/>
      <c r="F36" s="316"/>
      <c r="G36" s="317"/>
      <c r="H36" s="317"/>
      <c r="I36" s="211"/>
    </row>
    <row r="37" spans="2:16" ht="18" customHeight="1" x14ac:dyDescent="0.2">
      <c r="B37" s="199" t="s">
        <v>260</v>
      </c>
      <c r="C37" s="316"/>
      <c r="D37" s="318"/>
      <c r="E37" s="316"/>
      <c r="F37" s="316"/>
      <c r="G37" s="317"/>
      <c r="H37" s="317"/>
      <c r="I37" s="211"/>
    </row>
    <row r="38" spans="2:16" ht="18" customHeight="1" x14ac:dyDescent="0.2">
      <c r="B38" s="232" t="s">
        <v>261</v>
      </c>
      <c r="C38" s="316"/>
      <c r="D38" s="318"/>
      <c r="E38" s="316"/>
      <c r="F38" s="316"/>
      <c r="G38" s="317"/>
      <c r="H38" s="317"/>
      <c r="I38" s="211"/>
    </row>
    <row r="39" spans="2:16" ht="18" customHeight="1" thickBot="1" x14ac:dyDescent="0.25">
      <c r="B39" s="233" t="s">
        <v>334</v>
      </c>
      <c r="C39" s="212"/>
      <c r="D39" s="213"/>
      <c r="E39" s="212"/>
      <c r="F39" s="212"/>
      <c r="G39" s="214"/>
      <c r="H39" s="214"/>
      <c r="I39" s="215"/>
    </row>
    <row r="40" spans="2:16" ht="18" customHeight="1" x14ac:dyDescent="0.2">
      <c r="B40" s="234"/>
      <c r="C40" s="124"/>
      <c r="D40" s="230"/>
      <c r="E40" s="124"/>
      <c r="F40" s="124"/>
      <c r="G40" s="117"/>
      <c r="H40" s="117"/>
      <c r="I40" s="117"/>
      <c r="J40" s="117"/>
      <c r="K40" s="117"/>
      <c r="L40" s="117"/>
      <c r="M40" s="117"/>
      <c r="N40" s="117"/>
      <c r="O40" s="117"/>
      <c r="P40" s="117"/>
    </row>
    <row r="41" spans="2:16" ht="18" customHeight="1" x14ac:dyDescent="0.25">
      <c r="B41" s="219"/>
      <c r="D41" s="3"/>
    </row>
    <row r="42" spans="2:16" ht="18" customHeight="1" x14ac:dyDescent="0.25">
      <c r="B42" s="6"/>
      <c r="D42" s="3"/>
      <c r="E42" s="219"/>
      <c r="F42" s="219"/>
    </row>
    <row r="43" spans="2:16" ht="18" customHeight="1" x14ac:dyDescent="0.2">
      <c r="B43" s="6"/>
      <c r="D43" s="3"/>
    </row>
    <row r="44" spans="2:16" ht="18" customHeight="1" x14ac:dyDescent="0.2">
      <c r="B44" s="6"/>
      <c r="D44" s="3"/>
    </row>
    <row r="45" spans="2:16" ht="18" customHeight="1" x14ac:dyDescent="0.2">
      <c r="B45" s="6"/>
      <c r="D45" s="3"/>
    </row>
    <row r="46" spans="2:16" ht="18" customHeight="1" x14ac:dyDescent="0.2">
      <c r="B46" s="6"/>
      <c r="D46" s="3"/>
    </row>
    <row r="47" spans="2:16" ht="18" customHeight="1" x14ac:dyDescent="0.2">
      <c r="B47" s="6"/>
      <c r="D47" s="3"/>
    </row>
    <row r="48" spans="2:16" ht="18" customHeight="1" x14ac:dyDescent="0.2">
      <c r="B48" s="6"/>
      <c r="D48" s="3"/>
    </row>
    <row r="49" spans="2:4" ht="18" customHeight="1" x14ac:dyDescent="0.2">
      <c r="B49" s="6"/>
      <c r="D49" s="3"/>
    </row>
    <row r="50" spans="2:4" ht="18" customHeight="1" x14ac:dyDescent="0.2">
      <c r="B50" s="6"/>
      <c r="D50" s="3"/>
    </row>
    <row r="51" spans="2:4" ht="18" customHeight="1" x14ac:dyDescent="0.2">
      <c r="B51" s="6"/>
      <c r="D51" s="3"/>
    </row>
    <row r="52" spans="2:4" ht="18" customHeight="1" x14ac:dyDescent="0.2">
      <c r="D52" s="3"/>
    </row>
    <row r="53" spans="2:4" ht="18" customHeight="1" x14ac:dyDescent="0.2">
      <c r="B53" s="6"/>
      <c r="D53" s="3"/>
    </row>
    <row r="54" spans="2:4" ht="18" customHeight="1" x14ac:dyDescent="0.2">
      <c r="B54" s="6"/>
      <c r="D54" s="3"/>
    </row>
  </sheetData>
  <sheetProtection algorithmName="SHA-512" hashValue="seAu8u/Dla0bDQdav0wGyYdH8NrOllQ6zRkDhV7AOz9MMcDd5/lRQn43mbvunGWjWvRZ0md9PEobTgQqpPz4fw==" saltValue="zmgrcutgQsFAvCSVjJk8jA==" spinCount="100000" sheet="1" formatCells="0" formatColumns="0" formatRows="0"/>
  <mergeCells count="11">
    <mergeCell ref="A26:D26"/>
    <mergeCell ref="A14:A18"/>
    <mergeCell ref="A19:D19"/>
    <mergeCell ref="A20:A24"/>
    <mergeCell ref="A25:D25"/>
    <mergeCell ref="R12:S12"/>
    <mergeCell ref="B2:P2"/>
    <mergeCell ref="B12:E12"/>
    <mergeCell ref="G12:J12"/>
    <mergeCell ref="L12:P12"/>
    <mergeCell ref="E8:I8"/>
  </mergeCells>
  <conditionalFormatting sqref="I14:I26 O14:O26">
    <cfRule type="cellIs" dxfId="2" priority="6" operator="greaterThan">
      <formula>0</formula>
    </cfRule>
  </conditionalFormatting>
  <conditionalFormatting sqref="J17">
    <cfRule type="containsText" dxfId="1" priority="3" operator="containsText" text="חריגה">
      <formula>NOT(ISERROR(SEARCH("חריגה",J17)))</formula>
    </cfRule>
  </conditionalFormatting>
  <conditionalFormatting sqref="J23">
    <cfRule type="containsText" dxfId="0" priority="1" operator="containsText" text="חריגה">
      <formula>NOT(ISERROR(SEARCH("חריגה",J23)))</formula>
    </cfRule>
  </conditionalFormatting>
  <dataValidations count="3">
    <dataValidation type="list" allowBlank="1" showInputMessage="1" showErrorMessage="1" sqref="L14:L18 L20:L24" xr:uid="{00000000-0002-0000-0900-000000000000}">
      <formula1>"מאשר, מאשר חלקי"</formula1>
    </dataValidation>
    <dataValidation type="list" allowBlank="1" showInputMessage="1" showErrorMessage="1" sqref="P4 P6 P8 P10" xr:uid="{00000000-0002-0000-0900-000001000000}">
      <formula1>"1,2,3,4"</formula1>
    </dataValidation>
    <dataValidation type="list" allowBlank="1" showInputMessage="1" showErrorMessage="1" errorTitle="שימו לב" error="ניתן להגיש בקשה רק עד 4 כיתות" sqref="J4 J6" xr:uid="{00000000-0002-0000-0900-000002000000}">
      <formula1>"1,2,3,4"</formula1>
    </dataValidation>
  </dataValidations>
  <pageMargins left="0.7" right="0.7" top="0.75" bottom="0.75" header="0.3" footer="0.3"/>
  <pageSetup paperSize="9" scale="3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Worksheet______13"/>
  <dimension ref="A8:F29"/>
  <sheetViews>
    <sheetView showGridLines="0" rightToLeft="1" zoomScaleNormal="100" workbookViewId="0"/>
  </sheetViews>
  <sheetFormatPr defaultRowHeight="15" x14ac:dyDescent="0.2"/>
  <cols>
    <col min="1" max="1" width="2.875" style="23" customWidth="1"/>
    <col min="2" max="2" width="36.125" style="50" customWidth="1"/>
    <col min="3" max="3" width="24.875" style="26" customWidth="1"/>
    <col min="4" max="4" width="38" style="26" customWidth="1"/>
    <col min="5" max="6" width="9" style="27"/>
  </cols>
  <sheetData>
    <row r="8" spans="2:6" ht="18" x14ac:dyDescent="0.2">
      <c r="B8" s="46" t="s">
        <v>294</v>
      </c>
    </row>
    <row r="9" spans="2:6" ht="18.75" thickBot="1" x14ac:dyDescent="0.3">
      <c r="B9" s="46"/>
      <c r="D9" s="28"/>
      <c r="E9" s="29"/>
      <c r="F9" s="29"/>
    </row>
    <row r="10" spans="2:6" ht="16.5" thickBot="1" x14ac:dyDescent="0.25">
      <c r="B10" s="44" t="str">
        <f>'שאלון-חובה'!C5</f>
        <v>תאריך הגשת הבקשה:</v>
      </c>
      <c r="C10" s="47">
        <f>'שאלון-חובה'!D5</f>
        <v>0</v>
      </c>
      <c r="D10" s="45"/>
      <c r="E10" s="30"/>
    </row>
    <row r="11" spans="2:6" ht="16.5" thickBot="1" x14ac:dyDescent="0.25">
      <c r="B11" s="44" t="str">
        <f>'שאלון-חובה'!C7</f>
        <v>שם הגוף המבקש:</v>
      </c>
      <c r="C11" s="44">
        <f>'שאלון-חובה'!D7</f>
        <v>0</v>
      </c>
      <c r="D11" s="45"/>
      <c r="E11" s="30"/>
    </row>
    <row r="12" spans="2:6" ht="16.5" thickBot="1" x14ac:dyDescent="0.25">
      <c r="B12" s="44" t="str">
        <f>'שאלון-חובה'!C9</f>
        <v>מספר תאגיד של הגוף המבקש:</v>
      </c>
      <c r="C12" s="44">
        <f>'שאלון-חובה'!D9</f>
        <v>0</v>
      </c>
      <c r="D12" s="45"/>
      <c r="E12" s="30"/>
    </row>
    <row r="13" spans="2:6" ht="16.5" thickBot="1" x14ac:dyDescent="0.25">
      <c r="B13" s="44" t="str">
        <f>'שאלון-חובה'!C11</f>
        <v>כתובת הגוף המבקש:</v>
      </c>
      <c r="C13" s="44">
        <f>'שאלון-חובה'!D11</f>
        <v>0</v>
      </c>
      <c r="D13" s="45"/>
      <c r="E13" s="30"/>
    </row>
    <row r="14" spans="2:6" ht="16.5" thickBot="1" x14ac:dyDescent="0.25">
      <c r="B14" s="44" t="str">
        <f>'שאלון-חובה'!C13</f>
        <v>איש קשר בגוף המבקש:</v>
      </c>
      <c r="C14" s="44">
        <f>'שאלון-חובה'!D13</f>
        <v>0</v>
      </c>
      <c r="D14" s="45"/>
      <c r="E14" s="30"/>
    </row>
    <row r="15" spans="2:6" ht="16.5" thickBot="1" x14ac:dyDescent="0.25">
      <c r="B15" s="44" t="str">
        <f>'שאלון-חובה'!C15</f>
        <v>טלפון איש קשר בגוף המבקש:</v>
      </c>
      <c r="C15" s="44">
        <f>'שאלון-חובה'!D15</f>
        <v>0</v>
      </c>
      <c r="D15" s="45"/>
      <c r="E15" s="30"/>
    </row>
    <row r="16" spans="2:6" ht="16.5" thickBot="1" x14ac:dyDescent="0.25">
      <c r="B16" s="44" t="str">
        <f>'שאלון-חובה'!C17</f>
        <v>מייל איש קשר בגוף המבקש:</v>
      </c>
      <c r="C16" s="44">
        <f>'שאלון-חובה'!D17</f>
        <v>0</v>
      </c>
      <c r="D16" s="45"/>
      <c r="E16" s="30"/>
    </row>
    <row r="17" spans="2:5" ht="14.25" customHeight="1" thickBot="1" x14ac:dyDescent="0.25">
      <c r="B17" s="44" t="str">
        <f>'שאלון-חובה'!C20</f>
        <v>שם המעון:</v>
      </c>
      <c r="C17" s="44">
        <f>'שאלון-חובה'!D20</f>
        <v>0</v>
      </c>
      <c r="D17" s="45"/>
      <c r="E17" s="30"/>
    </row>
    <row r="18" spans="2:5" ht="16.5" thickBot="1" x14ac:dyDescent="0.25">
      <c r="B18" s="44" t="str">
        <f>'שאלון-חובה'!C22</f>
        <v>כתובת המעון:</v>
      </c>
      <c r="C18" s="44">
        <f>'שאלון-חובה'!D22</f>
        <v>0</v>
      </c>
      <c r="D18" s="45"/>
      <c r="E18" s="30"/>
    </row>
    <row r="19" spans="2:5" ht="14.25" customHeight="1" thickBot="1" x14ac:dyDescent="0.25">
      <c r="B19" s="44" t="str">
        <f>'שאלון-חובה'!C31</f>
        <v>אוכלוסיית יעד:</v>
      </c>
      <c r="C19" s="44">
        <f>'שאלון-חובה'!D31</f>
        <v>0</v>
      </c>
      <c r="D19" s="45"/>
      <c r="E19" s="30"/>
    </row>
    <row r="20" spans="2:5" ht="16.5" thickBot="1" x14ac:dyDescent="0.3">
      <c r="B20" s="48"/>
      <c r="D20" s="28"/>
      <c r="E20" s="29"/>
    </row>
    <row r="21" spans="2:5" ht="18.75" thickBot="1" x14ac:dyDescent="0.25">
      <c r="B21" s="49" t="s">
        <v>284</v>
      </c>
      <c r="C21" s="31" t="s">
        <v>285</v>
      </c>
      <c r="D21" s="32" t="s">
        <v>315</v>
      </c>
    </row>
    <row r="22" spans="2:5" ht="18" x14ac:dyDescent="0.2">
      <c r="B22" s="235" t="s">
        <v>346</v>
      </c>
      <c r="C22" s="33">
        <f>'כיתת תקשורת'!I3</f>
        <v>0</v>
      </c>
      <c r="D22" s="34">
        <f>'כיתת תקשורת'!G32</f>
        <v>0</v>
      </c>
    </row>
    <row r="23" spans="2:5" ht="18" x14ac:dyDescent="0.2">
      <c r="B23" s="235" t="s">
        <v>347</v>
      </c>
      <c r="C23" s="33">
        <f>'כיתה רב נכותי'!I3</f>
        <v>0</v>
      </c>
      <c r="D23" s="34">
        <f>'כיתה רב נכותי'!G37</f>
        <v>0</v>
      </c>
    </row>
    <row r="24" spans="2:5" ht="18" x14ac:dyDescent="0.2">
      <c r="B24" s="236" t="s">
        <v>322</v>
      </c>
      <c r="C24" s="35">
        <f>IF(D24&gt;0,1,0)</f>
        <v>0</v>
      </c>
      <c r="D24" s="36">
        <f>פיזיותרפיה!G42</f>
        <v>0</v>
      </c>
    </row>
    <row r="25" spans="2:5" ht="18" x14ac:dyDescent="0.2">
      <c r="B25" s="236" t="s">
        <v>130</v>
      </c>
      <c r="C25" s="35">
        <f t="shared" ref="C25:C27" si="0">IF(D25&gt;0,1,0)</f>
        <v>0</v>
      </c>
      <c r="D25" s="36">
        <f>'ריפוי בעיסוק'!G50</f>
        <v>0</v>
      </c>
    </row>
    <row r="26" spans="2:5" ht="18" x14ac:dyDescent="0.2">
      <c r="B26" s="236" t="s">
        <v>200</v>
      </c>
      <c r="C26" s="35">
        <f t="shared" si="0"/>
        <v>0</v>
      </c>
      <c r="D26" s="36">
        <f>'קלינאי תקשורת'!G40</f>
        <v>0</v>
      </c>
    </row>
    <row r="27" spans="2:5" ht="18" x14ac:dyDescent="0.2">
      <c r="B27" s="236" t="s">
        <v>217</v>
      </c>
      <c r="C27" s="35">
        <f t="shared" si="0"/>
        <v>0</v>
      </c>
      <c r="D27" s="36">
        <f>'סנוזלן '!G19</f>
        <v>0</v>
      </c>
    </row>
    <row r="28" spans="2:5" ht="18.75" thickBot="1" x14ac:dyDescent="0.25">
      <c r="B28" s="236" t="s">
        <v>255</v>
      </c>
      <c r="C28" s="35">
        <f>'מתקני חצר'!J4+'מתקני חצר'!J8</f>
        <v>0</v>
      </c>
      <c r="D28" s="36">
        <f>'מתקני חצר'!H26</f>
        <v>0</v>
      </c>
    </row>
    <row r="29" spans="2:5" ht="18.75" thickBot="1" x14ac:dyDescent="0.25">
      <c r="B29" s="259" t="s">
        <v>287</v>
      </c>
      <c r="C29" s="257">
        <f>SUM(C22:C28)</f>
        <v>0</v>
      </c>
      <c r="D29" s="258">
        <f>SUM(D22:D28)</f>
        <v>0</v>
      </c>
    </row>
  </sheetData>
  <sheetProtection algorithmName="SHA-512" hashValue="+liEQ9vaganbEJNrL18ucfQisjSzJ139mEup8ax+pGn33uEU79l92C8PAY30RPCXAmx7zIH+7PV8QQsFegxtRQ==" saltValue="fv/nMiL8rjbLUqOGHtWR2g==" spinCount="100000" sheet="1" formatCells="0" formatColumns="0" formatRows="0"/>
  <pageMargins left="0.7" right="0.7" top="0.75" bottom="0.75" header="0.3" footer="0.3"/>
  <pageSetup paperSize="9" scale="96"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orksheet______14"/>
  <dimension ref="A5:G48"/>
  <sheetViews>
    <sheetView showGridLines="0" rightToLeft="1" zoomScaleNormal="100" workbookViewId="0"/>
  </sheetViews>
  <sheetFormatPr defaultColWidth="9" defaultRowHeight="15" outlineLevelRow="1" x14ac:dyDescent="0.2"/>
  <cols>
    <col min="1" max="1" width="2.875" style="23" customWidth="1"/>
    <col min="2" max="2" width="40" style="50" customWidth="1"/>
    <col min="3" max="3" width="29.75" style="26" customWidth="1"/>
    <col min="4" max="4" width="31.25" style="26" customWidth="1"/>
    <col min="5" max="5" width="16.125" style="27" customWidth="1"/>
    <col min="6" max="7" width="9" style="27"/>
  </cols>
  <sheetData>
    <row r="5" spans="2:7" ht="15.75" thickBot="1" x14ac:dyDescent="0.25"/>
    <row r="6" spans="2:7" ht="16.5" thickBot="1" x14ac:dyDescent="0.3">
      <c r="D6" s="104" t="str">
        <f>'שאלון-חובה'!C41</f>
        <v>דירוג סוציואקונומי של הישוב:</v>
      </c>
      <c r="E6" s="51">
        <f>'שאלון-חובה'!D41</f>
        <v>0</v>
      </c>
    </row>
    <row r="7" spans="2:7" ht="16.5" thickBot="1" x14ac:dyDescent="0.3">
      <c r="D7" s="104" t="str">
        <f>'שאלון-חובה'!C43</f>
        <v>קו עימות:</v>
      </c>
      <c r="E7" s="267">
        <f>'שאלון-חובה'!D43</f>
        <v>0</v>
      </c>
    </row>
    <row r="8" spans="2:7" ht="18.75" thickBot="1" x14ac:dyDescent="0.3">
      <c r="B8" s="46" t="s">
        <v>294</v>
      </c>
      <c r="D8" s="256" t="s">
        <v>283</v>
      </c>
      <c r="E8" s="268"/>
    </row>
    <row r="9" spans="2:7" ht="18.75" thickBot="1" x14ac:dyDescent="0.3">
      <c r="B9" s="46"/>
      <c r="D9" s="28"/>
      <c r="E9" s="29"/>
      <c r="F9" s="29"/>
      <c r="G9" s="29"/>
    </row>
    <row r="10" spans="2:7" ht="16.5" thickBot="1" x14ac:dyDescent="0.25">
      <c r="B10" s="44" t="str">
        <f>'שאלון-חובה'!C5</f>
        <v>תאריך הגשת הבקשה:</v>
      </c>
      <c r="C10" s="47">
        <f>'שאלון-חובה'!D5</f>
        <v>0</v>
      </c>
      <c r="D10" s="45"/>
      <c r="E10" s="30"/>
      <c r="F10" s="30"/>
    </row>
    <row r="11" spans="2:7" ht="16.5" thickBot="1" x14ac:dyDescent="0.25">
      <c r="B11" s="44" t="str">
        <f>'שאלון-חובה'!C7</f>
        <v>שם הגוף המבקש:</v>
      </c>
      <c r="C11" s="44">
        <f>'שאלון-חובה'!D7</f>
        <v>0</v>
      </c>
      <c r="D11" s="45"/>
      <c r="E11" s="30"/>
      <c r="F11" s="30"/>
    </row>
    <row r="12" spans="2:7" ht="16.5" thickBot="1" x14ac:dyDescent="0.25">
      <c r="B12" s="44" t="str">
        <f>'שאלון-חובה'!C9</f>
        <v>מספר תאגיד של הגוף המבקש:</v>
      </c>
      <c r="C12" s="44">
        <f>'שאלון-חובה'!D9</f>
        <v>0</v>
      </c>
      <c r="D12" s="45"/>
      <c r="E12" s="30"/>
      <c r="F12" s="30"/>
    </row>
    <row r="13" spans="2:7" ht="16.5" thickBot="1" x14ac:dyDescent="0.25">
      <c r="B13" s="44" t="str">
        <f>'שאלון-חובה'!C11</f>
        <v>כתובת הגוף המבקש:</v>
      </c>
      <c r="C13" s="44">
        <f>'שאלון-חובה'!D11</f>
        <v>0</v>
      </c>
      <c r="D13" s="45"/>
      <c r="E13" s="30"/>
      <c r="F13" s="30"/>
    </row>
    <row r="14" spans="2:7" ht="16.5" thickBot="1" x14ac:dyDescent="0.25">
      <c r="B14" s="44" t="str">
        <f>'שאלון-חובה'!C13</f>
        <v>איש קשר בגוף המבקש:</v>
      </c>
      <c r="C14" s="44">
        <f>'שאלון-חובה'!D13</f>
        <v>0</v>
      </c>
      <c r="D14" s="45"/>
      <c r="E14" s="30"/>
      <c r="F14" s="30"/>
    </row>
    <row r="15" spans="2:7" ht="16.5" thickBot="1" x14ac:dyDescent="0.25">
      <c r="B15" s="44" t="str">
        <f>'שאלון-חובה'!C15</f>
        <v>טלפון איש קשר בגוף המבקש:</v>
      </c>
      <c r="C15" s="44">
        <f>'שאלון-חובה'!D15</f>
        <v>0</v>
      </c>
      <c r="D15" s="45"/>
      <c r="E15" s="30"/>
      <c r="F15" s="30"/>
    </row>
    <row r="16" spans="2:7" ht="16.5" thickBot="1" x14ac:dyDescent="0.25">
      <c r="B16" s="44" t="str">
        <f>'שאלון-חובה'!C17</f>
        <v>מייל איש קשר בגוף המבקש:</v>
      </c>
      <c r="C16" s="44">
        <f>'שאלון-חובה'!D17</f>
        <v>0</v>
      </c>
      <c r="D16" s="45"/>
      <c r="E16" s="30"/>
      <c r="F16" s="30"/>
    </row>
    <row r="17" spans="1:7" ht="14.25" customHeight="1" thickBot="1" x14ac:dyDescent="0.25">
      <c r="B17" s="44" t="str">
        <f>'שאלון-חובה'!C20</f>
        <v>שם המעון:</v>
      </c>
      <c r="C17" s="44">
        <f>'שאלון-חובה'!D20</f>
        <v>0</v>
      </c>
      <c r="D17" s="45"/>
      <c r="E17" s="30"/>
      <c r="F17" s="30"/>
    </row>
    <row r="18" spans="1:7" ht="16.5" thickBot="1" x14ac:dyDescent="0.25">
      <c r="B18" s="44" t="str">
        <f>'שאלון-חובה'!C22</f>
        <v>כתובת המעון:</v>
      </c>
      <c r="C18" s="44">
        <f>'שאלון-חובה'!D22</f>
        <v>0</v>
      </c>
      <c r="D18" s="45"/>
      <c r="E18" s="30"/>
      <c r="F18" s="30"/>
    </row>
    <row r="19" spans="1:7" ht="14.25" customHeight="1" thickBot="1" x14ac:dyDescent="0.25">
      <c r="B19" s="44" t="str">
        <f>'שאלון-חובה'!C31</f>
        <v>אוכלוסיית יעד:</v>
      </c>
      <c r="C19" s="44">
        <f>'שאלון-חובה'!D31</f>
        <v>0</v>
      </c>
      <c r="D19" s="45"/>
      <c r="E19" s="30"/>
      <c r="F19" s="30"/>
    </row>
    <row r="20" spans="1:7" ht="16.5" thickBot="1" x14ac:dyDescent="0.3">
      <c r="B20" s="48"/>
      <c r="D20" s="28"/>
      <c r="E20" s="29"/>
      <c r="F20" s="29"/>
    </row>
    <row r="21" spans="1:7" ht="54.75" thickBot="1" x14ac:dyDescent="0.25">
      <c r="B21" s="49" t="s">
        <v>284</v>
      </c>
      <c r="C21" s="31" t="s">
        <v>285</v>
      </c>
      <c r="D21" s="32" t="s">
        <v>286</v>
      </c>
    </row>
    <row r="22" spans="1:7" ht="18" x14ac:dyDescent="0.2">
      <c r="B22" s="235" t="s">
        <v>346</v>
      </c>
      <c r="C22" s="33">
        <f>'כיתת תקשורת'!I3</f>
        <v>0</v>
      </c>
      <c r="D22" s="34">
        <f>'כיתת תקשורת'!M32</f>
        <v>0</v>
      </c>
    </row>
    <row r="23" spans="1:7" ht="18" x14ac:dyDescent="0.2">
      <c r="B23" s="235" t="s">
        <v>347</v>
      </c>
      <c r="C23" s="33">
        <f>'כיתה רב נכותי'!I3</f>
        <v>0</v>
      </c>
      <c r="D23" s="34">
        <f>'כיתה רב נכותי'!M37</f>
        <v>0</v>
      </c>
    </row>
    <row r="24" spans="1:7" ht="18" x14ac:dyDescent="0.2">
      <c r="B24" s="236" t="s">
        <v>322</v>
      </c>
      <c r="C24" s="35">
        <f>IF(D24&gt;0,1,0)</f>
        <v>0</v>
      </c>
      <c r="D24" s="36">
        <f>פיזיותרפיה!M42</f>
        <v>0</v>
      </c>
    </row>
    <row r="25" spans="1:7" ht="18" x14ac:dyDescent="0.2">
      <c r="B25" s="236" t="s">
        <v>130</v>
      </c>
      <c r="C25" s="35">
        <f t="shared" ref="C25:C27" si="0">IF(D25&gt;0,1,0)</f>
        <v>0</v>
      </c>
      <c r="D25" s="36">
        <f>'ריפוי בעיסוק'!M50</f>
        <v>0</v>
      </c>
    </row>
    <row r="26" spans="1:7" ht="18" x14ac:dyDescent="0.2">
      <c r="B26" s="236" t="s">
        <v>200</v>
      </c>
      <c r="C26" s="35">
        <f t="shared" si="0"/>
        <v>0</v>
      </c>
      <c r="D26" s="36">
        <f>'קלינאי תקשורת'!M40</f>
        <v>0</v>
      </c>
    </row>
    <row r="27" spans="1:7" ht="18" x14ac:dyDescent="0.2">
      <c r="B27" s="236" t="s">
        <v>217</v>
      </c>
      <c r="C27" s="35">
        <f t="shared" si="0"/>
        <v>0</v>
      </c>
      <c r="D27" s="36">
        <f>'סנוזלן '!M19</f>
        <v>0</v>
      </c>
    </row>
    <row r="28" spans="1:7" ht="18.75" thickBot="1" x14ac:dyDescent="0.25">
      <c r="B28" s="236" t="s">
        <v>255</v>
      </c>
      <c r="C28" s="35">
        <f>'מתקני חצר'!J4+'מתקני חצר'!J8</f>
        <v>0</v>
      </c>
      <c r="D28" s="36">
        <f>'מתקני חצר'!N26</f>
        <v>0</v>
      </c>
    </row>
    <row r="29" spans="1:7" ht="18.75" thickBot="1" x14ac:dyDescent="0.25">
      <c r="B29" s="259" t="s">
        <v>287</v>
      </c>
      <c r="C29" s="257">
        <f>SUM(C22:C28)</f>
        <v>0</v>
      </c>
      <c r="D29" s="258">
        <f>SUM(D22:D28)</f>
        <v>0</v>
      </c>
    </row>
    <row r="30" spans="1:7" s="241" customFormat="1" hidden="1" outlineLevel="1" x14ac:dyDescent="0.2">
      <c r="A30" s="237"/>
      <c r="B30" s="238"/>
      <c r="C30" s="239"/>
      <c r="D30" s="239"/>
      <c r="E30" s="240"/>
      <c r="F30" s="240"/>
      <c r="G30" s="240"/>
    </row>
    <row r="31" spans="1:7" s="244" customFormat="1" ht="16.5" hidden="1" customHeight="1" outlineLevel="1" x14ac:dyDescent="0.2">
      <c r="A31" s="242"/>
      <c r="B31" s="243" t="s">
        <v>288</v>
      </c>
      <c r="C31" s="243"/>
      <c r="D31" s="243"/>
      <c r="E31" s="243"/>
      <c r="F31" s="243"/>
      <c r="G31" s="243"/>
    </row>
    <row r="32" spans="1:7" s="241" customFormat="1" ht="15.75" hidden="1" outlineLevel="1" x14ac:dyDescent="0.2">
      <c r="A32" s="237"/>
      <c r="B32" s="245" t="s">
        <v>132</v>
      </c>
      <c r="C32" s="246" t="s">
        <v>133</v>
      </c>
      <c r="D32" s="247" t="s">
        <v>134</v>
      </c>
      <c r="E32" s="240"/>
      <c r="F32" s="240"/>
      <c r="G32" s="240"/>
    </row>
    <row r="33" spans="1:7" s="241" customFormat="1" hidden="1" outlineLevel="1" x14ac:dyDescent="0.2">
      <c r="A33" s="237"/>
      <c r="B33" s="248" t="s">
        <v>135</v>
      </c>
      <c r="C33" s="249">
        <f>IF(E7="כן",90%,IF(E6&lt;=4,90%,IF(E6&lt;8,80%,70%)))</f>
        <v>0.9</v>
      </c>
      <c r="D33" s="250">
        <f>$D$29*C33</f>
        <v>0</v>
      </c>
      <c r="E33" s="240"/>
      <c r="F33" s="240"/>
      <c r="G33" s="240"/>
    </row>
    <row r="34" spans="1:7" s="241" customFormat="1" hidden="1" outlineLevel="1" x14ac:dyDescent="0.2">
      <c r="A34" s="237"/>
      <c r="B34" s="251" t="s">
        <v>136</v>
      </c>
      <c r="C34" s="252">
        <f>100%-C33</f>
        <v>9.9999999999999978E-2</v>
      </c>
      <c r="D34" s="250">
        <f>$D$29*C34</f>
        <v>0</v>
      </c>
      <c r="E34" s="240"/>
      <c r="F34" s="240"/>
      <c r="G34" s="240"/>
    </row>
    <row r="35" spans="1:7" s="241" customFormat="1" ht="15.75" hidden="1" outlineLevel="1" x14ac:dyDescent="0.25">
      <c r="A35" s="237"/>
      <c r="B35" s="245" t="s">
        <v>137</v>
      </c>
      <c r="C35" s="253">
        <f>SUM(C33:C34)</f>
        <v>1</v>
      </c>
      <c r="D35" s="254">
        <f>SUM(D33:D34)</f>
        <v>0</v>
      </c>
      <c r="E35" s="240"/>
      <c r="F35" s="240"/>
      <c r="G35" s="240"/>
    </row>
    <row r="36" spans="1:7" s="241" customFormat="1" hidden="1" outlineLevel="1" x14ac:dyDescent="0.2">
      <c r="A36" s="237"/>
      <c r="B36" s="238"/>
      <c r="C36" s="239"/>
      <c r="D36" s="255"/>
      <c r="E36" s="240"/>
      <c r="F36" s="240"/>
      <c r="G36" s="240"/>
    </row>
    <row r="37" spans="1:7" s="244" customFormat="1" ht="16.5" hidden="1" customHeight="1" outlineLevel="1" x14ac:dyDescent="0.2">
      <c r="A37" s="242"/>
      <c r="B37" s="243" t="s">
        <v>289</v>
      </c>
      <c r="C37" s="243"/>
      <c r="D37" s="243"/>
      <c r="E37" s="243"/>
      <c r="F37" s="243"/>
      <c r="G37" s="243"/>
    </row>
    <row r="38" spans="1:7" s="241" customFormat="1" ht="15.75" hidden="1" outlineLevel="1" x14ac:dyDescent="0.2">
      <c r="A38" s="237"/>
      <c r="B38" s="245" t="s">
        <v>132</v>
      </c>
      <c r="C38" s="246" t="s">
        <v>133</v>
      </c>
      <c r="D38" s="247" t="s">
        <v>134</v>
      </c>
      <c r="E38" s="240"/>
      <c r="F38" s="240"/>
      <c r="G38" s="240"/>
    </row>
    <row r="39" spans="1:7" s="241" customFormat="1" hidden="1" outlineLevel="1" x14ac:dyDescent="0.2">
      <c r="A39" s="237"/>
      <c r="B39" s="248" t="s">
        <v>290</v>
      </c>
      <c r="C39" s="249" t="str">
        <f>IF($D$39=0,"",IF($D$33&lt;$D$39,"",ROUNDUP(D39/$D$29,4)))</f>
        <v/>
      </c>
      <c r="D39" s="250">
        <f>E8</f>
        <v>0</v>
      </c>
      <c r="E39" s="240"/>
      <c r="F39" s="240"/>
      <c r="G39" s="240"/>
    </row>
    <row r="40" spans="1:7" s="241" customFormat="1" hidden="1" outlineLevel="1" x14ac:dyDescent="0.2">
      <c r="A40" s="237"/>
      <c r="B40" s="251" t="s">
        <v>136</v>
      </c>
      <c r="C40" s="249" t="str">
        <f>IF($D$39=0,"",IF($D$33&lt;$D$39,"",ROUNDDOWN(D40/$D$29,4)))</f>
        <v/>
      </c>
      <c r="D40" s="250">
        <f>IF(D33&lt;D39,"",(D41-D39))</f>
        <v>0</v>
      </c>
      <c r="E40" s="240"/>
      <c r="F40" s="240"/>
      <c r="G40" s="240"/>
    </row>
    <row r="41" spans="1:7" s="241" customFormat="1" ht="15.75" hidden="1" outlineLevel="1" x14ac:dyDescent="0.25">
      <c r="A41" s="237"/>
      <c r="B41" s="245" t="s">
        <v>137</v>
      </c>
      <c r="C41" s="253">
        <f>IF($E$29&lt;$E$35,"",SUM(C39:C40))</f>
        <v>0</v>
      </c>
      <c r="D41" s="254">
        <f>IF($D$33&lt;$D$39,"",D29)</f>
        <v>0</v>
      </c>
      <c r="E41" s="240"/>
      <c r="F41" s="240"/>
      <c r="G41" s="240"/>
    </row>
    <row r="42" spans="1:7" collapsed="1" x14ac:dyDescent="0.2">
      <c r="C42" s="52"/>
      <c r="D42" s="37"/>
    </row>
    <row r="43" spans="1:7" ht="18" x14ac:dyDescent="0.2">
      <c r="B43" s="452" t="s">
        <v>291</v>
      </c>
      <c r="C43" s="452"/>
      <c r="D43" s="452"/>
    </row>
    <row r="44" spans="1:7" ht="18.75" thickBot="1" x14ac:dyDescent="0.25">
      <c r="B44" s="452" t="s">
        <v>292</v>
      </c>
      <c r="C44" s="452"/>
      <c r="D44" s="452"/>
    </row>
    <row r="45" spans="1:7" ht="18.75" thickBot="1" x14ac:dyDescent="0.25">
      <c r="B45" s="53" t="s">
        <v>132</v>
      </c>
      <c r="C45" s="54" t="s">
        <v>133</v>
      </c>
      <c r="D45" s="38" t="s">
        <v>134</v>
      </c>
    </row>
    <row r="46" spans="1:7" ht="18.75" thickBot="1" x14ac:dyDescent="0.25">
      <c r="B46" s="55" t="s">
        <v>293</v>
      </c>
      <c r="C46" s="56" t="str">
        <f>IF(D46=0,"",ROUNDUP(D46/D$29,4))</f>
        <v/>
      </c>
      <c r="D46" s="38">
        <f>MIN(D33,D39)</f>
        <v>0</v>
      </c>
    </row>
    <row r="47" spans="1:7" ht="18.75" thickBot="1" x14ac:dyDescent="0.25">
      <c r="B47" s="53" t="s">
        <v>136</v>
      </c>
      <c r="C47" s="56" t="str">
        <f>IF(D47=0,"",ROUNDDOWN(D47/D$29,4))</f>
        <v/>
      </c>
      <c r="D47" s="38">
        <f>D48-D46</f>
        <v>0</v>
      </c>
    </row>
    <row r="48" spans="1:7" ht="18.75" thickBot="1" x14ac:dyDescent="0.25">
      <c r="B48" s="57" t="s">
        <v>137</v>
      </c>
      <c r="C48" s="58" t="str">
        <f>IF(D48=0,"",SUM(C46:C47))</f>
        <v/>
      </c>
      <c r="D48" s="39">
        <f>D29</f>
        <v>0</v>
      </c>
    </row>
  </sheetData>
  <sheetProtection algorithmName="SHA-512" hashValue="pcyoC6tIWoxiMk4TUtStFCLsBrMuiULnICT4H/z6UuyeL3992nBzSQXzCC3iYBDFAJj5bZS6KJHtyc7TyRKDww==" saltValue="tAHRNQxQ3oCoMs8fDuJJFw==" spinCount="100000" sheet="1" formatCells="0" formatColumns="0" formatRows="0"/>
  <mergeCells count="2">
    <mergeCell ref="B43:D43"/>
    <mergeCell ref="B44:D44"/>
  </mergeCells>
  <pageMargins left="0.7" right="0.7" top="0.75" bottom="0.75" header="0.3" footer="0.3"/>
  <pageSetup paperSize="9" scale="96" orientation="portrait"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Worksheet______15"/>
  <dimension ref="A1"/>
  <sheetViews>
    <sheetView rightToLeft="1" workbookViewId="0"/>
  </sheetViews>
  <sheetFormatPr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orksheet______2"/>
  <dimension ref="A2:I53"/>
  <sheetViews>
    <sheetView showGridLines="0" rightToLeft="1" zoomScaleNormal="100" workbookViewId="0"/>
  </sheetViews>
  <sheetFormatPr defaultColWidth="9" defaultRowHeight="15" x14ac:dyDescent="0.2"/>
  <cols>
    <col min="1" max="1" width="3.375" style="73" customWidth="1"/>
    <col min="2" max="2" width="5" style="73" customWidth="1"/>
    <col min="3" max="3" width="40" style="73" customWidth="1"/>
    <col min="4" max="4" width="33.375" style="23" customWidth="1"/>
    <col min="5" max="5" width="5.375" style="73" customWidth="1"/>
    <col min="6" max="6" width="22.25" style="73" customWidth="1"/>
    <col min="7" max="7" width="9.125" style="73"/>
    <col min="8" max="8" width="15.625" style="73" bestFit="1" customWidth="1"/>
    <col min="9" max="9" width="9.125" style="73" customWidth="1"/>
  </cols>
  <sheetData>
    <row r="2" spans="2:6" x14ac:dyDescent="0.2">
      <c r="B2" s="74"/>
      <c r="C2" s="75"/>
      <c r="D2" s="76"/>
      <c r="E2" s="75"/>
      <c r="F2" s="77"/>
    </row>
    <row r="3" spans="2:6" ht="20.25" x14ac:dyDescent="0.2">
      <c r="B3" s="371" t="s">
        <v>235</v>
      </c>
      <c r="C3" s="372"/>
      <c r="D3" s="372"/>
      <c r="E3" s="372"/>
      <c r="F3" s="373"/>
    </row>
    <row r="4" spans="2:6" ht="18" x14ac:dyDescent="0.25">
      <c r="B4" s="78" t="s">
        <v>236</v>
      </c>
      <c r="C4" s="79"/>
      <c r="D4" s="80"/>
      <c r="E4" s="81"/>
      <c r="F4" s="82"/>
    </row>
    <row r="5" spans="2:6" x14ac:dyDescent="0.2">
      <c r="B5" s="83"/>
      <c r="C5" s="23" t="s">
        <v>102</v>
      </c>
      <c r="D5" s="24"/>
      <c r="F5" s="84"/>
    </row>
    <row r="6" spans="2:6" x14ac:dyDescent="0.2">
      <c r="B6" s="83"/>
      <c r="F6" s="84"/>
    </row>
    <row r="7" spans="2:6" x14ac:dyDescent="0.2">
      <c r="B7" s="83"/>
      <c r="C7" s="23" t="s">
        <v>103</v>
      </c>
      <c r="D7" s="25"/>
      <c r="F7" s="84"/>
    </row>
    <row r="8" spans="2:6" x14ac:dyDescent="0.2">
      <c r="B8" s="83"/>
      <c r="C8" s="23"/>
      <c r="F8" s="84"/>
    </row>
    <row r="9" spans="2:6" x14ac:dyDescent="0.2">
      <c r="B9" s="83"/>
      <c r="C9" s="23" t="s">
        <v>320</v>
      </c>
      <c r="D9" s="25"/>
      <c r="F9" s="84"/>
    </row>
    <row r="10" spans="2:6" x14ac:dyDescent="0.2">
      <c r="B10" s="83"/>
      <c r="C10" s="23"/>
      <c r="F10" s="84"/>
    </row>
    <row r="11" spans="2:6" x14ac:dyDescent="0.2">
      <c r="B11" s="83"/>
      <c r="C11" s="23" t="s">
        <v>106</v>
      </c>
      <c r="D11" s="25"/>
      <c r="F11" s="84"/>
    </row>
    <row r="12" spans="2:6" x14ac:dyDescent="0.2">
      <c r="B12" s="83"/>
      <c r="C12" s="23"/>
      <c r="F12" s="84"/>
    </row>
    <row r="13" spans="2:6" x14ac:dyDescent="0.2">
      <c r="B13" s="83"/>
      <c r="C13" s="23" t="s">
        <v>237</v>
      </c>
      <c r="D13" s="25"/>
      <c r="F13" s="84"/>
    </row>
    <row r="14" spans="2:6" x14ac:dyDescent="0.2">
      <c r="B14" s="83"/>
      <c r="C14" s="23"/>
      <c r="F14" s="84"/>
    </row>
    <row r="15" spans="2:6" x14ac:dyDescent="0.2">
      <c r="B15" s="83"/>
      <c r="C15" s="23" t="s">
        <v>238</v>
      </c>
      <c r="D15" s="25"/>
      <c r="F15" s="84"/>
    </row>
    <row r="16" spans="2:6" x14ac:dyDescent="0.2">
      <c r="B16" s="83"/>
      <c r="C16" s="23"/>
      <c r="F16" s="84"/>
    </row>
    <row r="17" spans="2:6" x14ac:dyDescent="0.2">
      <c r="B17" s="83"/>
      <c r="C17" s="23" t="s">
        <v>239</v>
      </c>
      <c r="D17" s="59"/>
      <c r="F17" s="84"/>
    </row>
    <row r="18" spans="2:6" x14ac:dyDescent="0.2">
      <c r="B18" s="85"/>
      <c r="C18" s="86"/>
      <c r="D18" s="87"/>
      <c r="E18" s="86"/>
      <c r="F18" s="88"/>
    </row>
    <row r="19" spans="2:6" ht="18" x14ac:dyDescent="0.25">
      <c r="B19" s="89" t="s">
        <v>240</v>
      </c>
      <c r="C19" s="90"/>
      <c r="D19" s="76"/>
      <c r="E19" s="75"/>
      <c r="F19" s="77"/>
    </row>
    <row r="20" spans="2:6" x14ac:dyDescent="0.2">
      <c r="B20" s="83"/>
      <c r="C20" s="23" t="s">
        <v>104</v>
      </c>
      <c r="D20" s="25"/>
      <c r="F20" s="84"/>
    </row>
    <row r="21" spans="2:6" x14ac:dyDescent="0.2">
      <c r="B21" s="83"/>
      <c r="F21" s="84"/>
    </row>
    <row r="22" spans="2:6" x14ac:dyDescent="0.2">
      <c r="B22" s="83"/>
      <c r="C22" s="23" t="s">
        <v>105</v>
      </c>
      <c r="D22" s="25"/>
      <c r="F22" s="84"/>
    </row>
    <row r="23" spans="2:6" x14ac:dyDescent="0.2">
      <c r="B23" s="83"/>
      <c r="F23" s="84"/>
    </row>
    <row r="24" spans="2:6" x14ac:dyDescent="0.2">
      <c r="B24" s="83"/>
      <c r="C24" s="23" t="s">
        <v>252</v>
      </c>
      <c r="D24" s="25"/>
      <c r="F24" s="84"/>
    </row>
    <row r="25" spans="2:6" x14ac:dyDescent="0.2">
      <c r="B25" s="83"/>
      <c r="C25" s="23"/>
      <c r="F25" s="84"/>
    </row>
    <row r="26" spans="2:6" x14ac:dyDescent="0.2">
      <c r="B26" s="83"/>
      <c r="C26" s="73" t="s">
        <v>253</v>
      </c>
      <c r="D26" s="25"/>
      <c r="F26" s="84"/>
    </row>
    <row r="27" spans="2:6" x14ac:dyDescent="0.2">
      <c r="B27" s="83"/>
      <c r="F27" s="84"/>
    </row>
    <row r="28" spans="2:6" x14ac:dyDescent="0.2">
      <c r="B28" s="83"/>
      <c r="C28" s="23" t="s">
        <v>254</v>
      </c>
      <c r="D28" s="59"/>
      <c r="F28" s="84"/>
    </row>
    <row r="29" spans="2:6" x14ac:dyDescent="0.2">
      <c r="B29" s="85"/>
      <c r="C29" s="87"/>
      <c r="D29" s="87"/>
      <c r="E29" s="87"/>
      <c r="F29" s="88"/>
    </row>
    <row r="30" spans="2:6" ht="18" x14ac:dyDescent="0.25">
      <c r="B30" s="89" t="s">
        <v>241</v>
      </c>
      <c r="C30" s="90"/>
      <c r="D30" s="76"/>
      <c r="E30" s="75"/>
      <c r="F30" s="77"/>
    </row>
    <row r="31" spans="2:6" x14ac:dyDescent="0.2">
      <c r="B31" s="83"/>
      <c r="C31" s="23" t="s">
        <v>242</v>
      </c>
      <c r="D31" s="25"/>
      <c r="F31" s="84"/>
    </row>
    <row r="32" spans="2:6" x14ac:dyDescent="0.2">
      <c r="B32" s="83"/>
      <c r="D32" s="76"/>
      <c r="F32" s="84"/>
    </row>
    <row r="33" spans="2:6" x14ac:dyDescent="0.2">
      <c r="B33" s="83"/>
      <c r="C33" s="23" t="s">
        <v>298</v>
      </c>
      <c r="D33" s="25"/>
      <c r="F33" s="84"/>
    </row>
    <row r="34" spans="2:6" x14ac:dyDescent="0.2">
      <c r="B34" s="83"/>
      <c r="C34" s="23"/>
      <c r="D34" s="73"/>
      <c r="F34" s="84"/>
    </row>
    <row r="35" spans="2:6" x14ac:dyDescent="0.2">
      <c r="B35" s="83"/>
      <c r="C35" s="23" t="s">
        <v>243</v>
      </c>
      <c r="D35" s="25"/>
      <c r="F35" s="84"/>
    </row>
    <row r="36" spans="2:6" x14ac:dyDescent="0.2">
      <c r="B36" s="83"/>
      <c r="C36" s="23"/>
      <c r="E36" s="23"/>
      <c r="F36" s="84"/>
    </row>
    <row r="37" spans="2:6" x14ac:dyDescent="0.2">
      <c r="B37" s="83"/>
      <c r="C37" s="23" t="s">
        <v>126</v>
      </c>
      <c r="D37" s="25"/>
      <c r="F37" s="84"/>
    </row>
    <row r="38" spans="2:6" x14ac:dyDescent="0.2">
      <c r="B38" s="83"/>
      <c r="C38" s="23"/>
      <c r="E38" s="23"/>
      <c r="F38" s="84"/>
    </row>
    <row r="39" spans="2:6" x14ac:dyDescent="0.2">
      <c r="B39" s="83"/>
      <c r="C39" s="23" t="s">
        <v>127</v>
      </c>
      <c r="D39" s="25"/>
      <c r="F39" s="84"/>
    </row>
    <row r="40" spans="2:6" x14ac:dyDescent="0.2">
      <c r="B40" s="83"/>
      <c r="C40" s="23"/>
      <c r="E40" s="23"/>
      <c r="F40" s="84"/>
    </row>
    <row r="41" spans="2:6" x14ac:dyDescent="0.2">
      <c r="B41" s="83"/>
      <c r="C41" s="23" t="s">
        <v>244</v>
      </c>
      <c r="D41" s="25"/>
      <c r="F41" s="84"/>
    </row>
    <row r="42" spans="2:6" x14ac:dyDescent="0.2">
      <c r="B42" s="83"/>
      <c r="C42" s="23"/>
      <c r="E42" s="23"/>
      <c r="F42" s="84"/>
    </row>
    <row r="43" spans="2:6" x14ac:dyDescent="0.2">
      <c r="B43" s="83"/>
      <c r="C43" s="23" t="s">
        <v>245</v>
      </c>
      <c r="D43" s="25"/>
      <c r="F43" s="84"/>
    </row>
    <row r="44" spans="2:6" x14ac:dyDescent="0.2">
      <c r="B44" s="83"/>
      <c r="F44" s="84"/>
    </row>
    <row r="45" spans="2:6" x14ac:dyDescent="0.2">
      <c r="B45" s="85"/>
      <c r="C45" s="86"/>
      <c r="D45" s="87"/>
      <c r="E45" s="86"/>
      <c r="F45" s="88"/>
    </row>
    <row r="46" spans="2:6" ht="18" x14ac:dyDescent="0.25">
      <c r="B46" s="89" t="s">
        <v>246</v>
      </c>
      <c r="C46" s="91"/>
      <c r="D46" s="92"/>
      <c r="E46" s="90"/>
      <c r="F46" s="93"/>
    </row>
    <row r="47" spans="2:6" ht="18" x14ac:dyDescent="0.25">
      <c r="B47" s="94"/>
      <c r="C47" s="95" t="s">
        <v>247</v>
      </c>
      <c r="D47" s="96"/>
      <c r="E47" s="95"/>
      <c r="F47" s="97"/>
    </row>
    <row r="48" spans="2:6" ht="18" x14ac:dyDescent="0.25">
      <c r="B48" s="94"/>
      <c r="C48" s="98" t="s">
        <v>248</v>
      </c>
      <c r="D48" s="96"/>
      <c r="E48" s="95"/>
      <c r="F48" s="97"/>
    </row>
    <row r="49" spans="2:6" ht="18" x14ac:dyDescent="0.25">
      <c r="B49" s="94"/>
      <c r="C49" s="95" t="s">
        <v>299</v>
      </c>
      <c r="D49" s="96"/>
      <c r="E49" s="95"/>
      <c r="F49" s="97"/>
    </row>
    <row r="50" spans="2:6" ht="18" x14ac:dyDescent="0.25">
      <c r="B50" s="94"/>
      <c r="C50" s="95" t="s">
        <v>249</v>
      </c>
      <c r="D50" s="96"/>
      <c r="E50" s="95"/>
      <c r="F50" s="97"/>
    </row>
    <row r="51" spans="2:6" ht="18" x14ac:dyDescent="0.25">
      <c r="B51" s="94"/>
      <c r="C51" s="95" t="s">
        <v>250</v>
      </c>
      <c r="D51" s="96"/>
      <c r="E51" s="95"/>
      <c r="F51" s="97"/>
    </row>
    <row r="52" spans="2:6" ht="18" x14ac:dyDescent="0.25">
      <c r="B52" s="94"/>
      <c r="C52" s="95" t="s">
        <v>251</v>
      </c>
      <c r="D52" s="99"/>
      <c r="E52" s="95"/>
      <c r="F52" s="97"/>
    </row>
    <row r="53" spans="2:6" ht="18" x14ac:dyDescent="0.25">
      <c r="B53" s="100"/>
      <c r="C53" s="101"/>
      <c r="D53" s="102"/>
      <c r="E53" s="101"/>
      <c r="F53" s="103"/>
    </row>
  </sheetData>
  <sheetProtection algorithmName="SHA-512" hashValue="Nw/sTtER2gkxEEaFk1dGBLYbpv/14XdkIK/FnhKYnS6fQhE3v7GrToDbEca1h+OYIPxcFYQSJ6ICPU79k72MMA==" saltValue="hEfmgqqK44GkqZJLnTq61w==" spinCount="100000" sheet="1" formatCells="0" formatColumns="0" formatRows="0"/>
  <mergeCells count="1">
    <mergeCell ref="B3:F3"/>
  </mergeCells>
  <dataValidations count="2">
    <dataValidation type="list" allowBlank="1" showInputMessage="1" showErrorMessage="1" sqref="D41" xr:uid="{00000000-0002-0000-0100-000000000000}">
      <formula1>"1,2,3,4,5,6,7,8,9,10"</formula1>
    </dataValidation>
    <dataValidation type="list" allowBlank="1" showInputMessage="1" showErrorMessage="1" sqref="D43 D33 D37" xr:uid="{00000000-0002-0000-0100-000001000000}">
      <formula1>"כן, לא"</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orksheet______3">
    <pageSetUpPr fitToPage="1"/>
  </sheetPr>
  <dimension ref="A2:L73"/>
  <sheetViews>
    <sheetView showGridLines="0" rightToLeft="1" zoomScaleNormal="100" workbookViewId="0">
      <pane ySplit="4" topLeftCell="A50" activePane="bottomLeft" state="frozen"/>
      <selection pane="bottomLeft" activeCell="D6" sqref="D6"/>
    </sheetView>
  </sheetViews>
  <sheetFormatPr defaultRowHeight="14.25" x14ac:dyDescent="0.2"/>
  <cols>
    <col min="2" max="2" width="25.375" bestFit="1" customWidth="1"/>
    <col min="4" max="4" width="9.875" bestFit="1" customWidth="1"/>
    <col min="12" max="12" width="10.875" bestFit="1" customWidth="1"/>
  </cols>
  <sheetData>
    <row r="2" spans="1:4" ht="18" x14ac:dyDescent="0.25">
      <c r="B2" s="8" t="s">
        <v>0</v>
      </c>
    </row>
    <row r="3" spans="1:4" ht="18" x14ac:dyDescent="0.25">
      <c r="B3" s="9">
        <v>42036</v>
      </c>
    </row>
    <row r="5" spans="1:4" ht="15" x14ac:dyDescent="0.25">
      <c r="D5" s="1"/>
    </row>
    <row r="6" spans="1:4" ht="15.75" x14ac:dyDescent="0.2">
      <c r="A6" s="5" t="s">
        <v>1</v>
      </c>
    </row>
    <row r="7" spans="1:4" ht="15.75" x14ac:dyDescent="0.2">
      <c r="A7" s="2"/>
    </row>
    <row r="8" spans="1:4" ht="15" x14ac:dyDescent="0.2">
      <c r="A8" s="6" t="s">
        <v>32</v>
      </c>
    </row>
    <row r="9" spans="1:4" ht="15" x14ac:dyDescent="0.2">
      <c r="A9" s="6" t="s">
        <v>33</v>
      </c>
    </row>
    <row r="10" spans="1:4" ht="15" x14ac:dyDescent="0.2">
      <c r="A10" s="6" t="s">
        <v>2</v>
      </c>
    </row>
    <row r="11" spans="1:4" ht="15" x14ac:dyDescent="0.2">
      <c r="A11" s="6" t="s">
        <v>34</v>
      </c>
    </row>
    <row r="12" spans="1:4" ht="15" x14ac:dyDescent="0.2">
      <c r="A12" s="6" t="s">
        <v>35</v>
      </c>
    </row>
    <row r="13" spans="1:4" ht="15" x14ac:dyDescent="0.2">
      <c r="A13" s="6" t="s">
        <v>3</v>
      </c>
    </row>
    <row r="14" spans="1:4" ht="15" x14ac:dyDescent="0.2">
      <c r="A14" s="6" t="s">
        <v>4</v>
      </c>
    </row>
    <row r="15" spans="1:4" ht="15" x14ac:dyDescent="0.2">
      <c r="A15" s="6"/>
    </row>
    <row r="16" spans="1:4" ht="15.75" x14ac:dyDescent="0.2">
      <c r="A16" s="5" t="s">
        <v>5</v>
      </c>
    </row>
    <row r="17" spans="1:12" ht="15.75" x14ac:dyDescent="0.2">
      <c r="A17" s="2"/>
    </row>
    <row r="18" spans="1:12" ht="15" x14ac:dyDescent="0.2">
      <c r="A18" s="6" t="s">
        <v>6</v>
      </c>
    </row>
    <row r="19" spans="1:12" ht="15" x14ac:dyDescent="0.2">
      <c r="A19" s="6" t="s">
        <v>7</v>
      </c>
    </row>
    <row r="20" spans="1:12" ht="15" x14ac:dyDescent="0.2">
      <c r="A20" s="6" t="s">
        <v>8</v>
      </c>
    </row>
    <row r="21" spans="1:12" ht="15" x14ac:dyDescent="0.2">
      <c r="A21" s="6" t="s">
        <v>9</v>
      </c>
    </row>
    <row r="22" spans="1:12" ht="15" x14ac:dyDescent="0.2">
      <c r="A22" s="6" t="s">
        <v>10</v>
      </c>
    </row>
    <row r="23" spans="1:12" ht="15" x14ac:dyDescent="0.2">
      <c r="A23" s="6" t="s">
        <v>11</v>
      </c>
    </row>
    <row r="24" spans="1:12" ht="15" x14ac:dyDescent="0.2">
      <c r="A24" s="6" t="s">
        <v>12</v>
      </c>
    </row>
    <row r="25" spans="1:12" ht="15" x14ac:dyDescent="0.2">
      <c r="A25" s="6" t="s">
        <v>13</v>
      </c>
    </row>
    <row r="26" spans="1:12" ht="15" x14ac:dyDescent="0.2">
      <c r="A26" s="6"/>
      <c r="L26" s="10"/>
    </row>
    <row r="27" spans="1:12" ht="15.75" x14ac:dyDescent="0.2">
      <c r="A27" s="5" t="s">
        <v>14</v>
      </c>
    </row>
    <row r="28" spans="1:12" ht="15.75" x14ac:dyDescent="0.2">
      <c r="A28" s="2"/>
    </row>
    <row r="29" spans="1:12" ht="15" x14ac:dyDescent="0.2">
      <c r="A29" s="6" t="s">
        <v>15</v>
      </c>
    </row>
    <row r="30" spans="1:12" ht="15" x14ac:dyDescent="0.2">
      <c r="A30" s="4" t="s">
        <v>16</v>
      </c>
    </row>
    <row r="31" spans="1:12" ht="15" x14ac:dyDescent="0.2">
      <c r="A31" s="4" t="s">
        <v>17</v>
      </c>
    </row>
    <row r="32" spans="1:12" ht="15" x14ac:dyDescent="0.2">
      <c r="A32" s="4" t="s">
        <v>18</v>
      </c>
    </row>
    <row r="33" spans="1:1" ht="15" x14ac:dyDescent="0.2">
      <c r="A33" s="4" t="s">
        <v>19</v>
      </c>
    </row>
    <row r="34" spans="1:1" ht="15" x14ac:dyDescent="0.2">
      <c r="A34" s="6" t="s">
        <v>20</v>
      </c>
    </row>
    <row r="35" spans="1:1" ht="15" x14ac:dyDescent="0.2">
      <c r="A35" s="4" t="s">
        <v>80</v>
      </c>
    </row>
    <row r="36" spans="1:1" ht="15" x14ac:dyDescent="0.2">
      <c r="A36" s="4" t="s">
        <v>81</v>
      </c>
    </row>
    <row r="37" spans="1:1" ht="15" x14ac:dyDescent="0.2">
      <c r="A37" s="6" t="s">
        <v>38</v>
      </c>
    </row>
    <row r="38" spans="1:1" x14ac:dyDescent="0.2">
      <c r="A38" s="11" t="s">
        <v>37</v>
      </c>
    </row>
    <row r="39" spans="1:1" x14ac:dyDescent="0.2">
      <c r="A39" s="11"/>
    </row>
    <row r="40" spans="1:1" ht="15.75" x14ac:dyDescent="0.2">
      <c r="A40" s="5" t="s">
        <v>21</v>
      </c>
    </row>
    <row r="41" spans="1:1" ht="15.75" x14ac:dyDescent="0.2">
      <c r="A41" s="2"/>
    </row>
    <row r="42" spans="1:1" ht="15" x14ac:dyDescent="0.2">
      <c r="A42" s="6" t="s">
        <v>22</v>
      </c>
    </row>
    <row r="43" spans="1:1" ht="15" x14ac:dyDescent="0.2">
      <c r="A43" s="6" t="s">
        <v>23</v>
      </c>
    </row>
    <row r="44" spans="1:1" ht="15" x14ac:dyDescent="0.2">
      <c r="A44" s="6" t="s">
        <v>24</v>
      </c>
    </row>
    <row r="45" spans="1:1" ht="15" x14ac:dyDescent="0.2">
      <c r="A45" s="6" t="s">
        <v>25</v>
      </c>
    </row>
    <row r="46" spans="1:1" ht="15" x14ac:dyDescent="0.2">
      <c r="A46" s="6" t="s">
        <v>26</v>
      </c>
    </row>
    <row r="47" spans="1:1" ht="15" x14ac:dyDescent="0.2">
      <c r="A47" s="6" t="s">
        <v>27</v>
      </c>
    </row>
    <row r="48" spans="1:1" ht="15" x14ac:dyDescent="0.2">
      <c r="A48" s="6" t="s">
        <v>109</v>
      </c>
    </row>
    <row r="49" spans="1:4" ht="15" x14ac:dyDescent="0.2">
      <c r="A49" s="6" t="s">
        <v>110</v>
      </c>
    </row>
    <row r="50" spans="1:4" ht="15" x14ac:dyDescent="0.2">
      <c r="A50" s="6" t="s">
        <v>28</v>
      </c>
    </row>
    <row r="51" spans="1:4" x14ac:dyDescent="0.2">
      <c r="A51" s="7"/>
    </row>
    <row r="52" spans="1:4" x14ac:dyDescent="0.2">
      <c r="A52" s="7"/>
    </row>
    <row r="53" spans="1:4" s="3" customFormat="1" ht="15" x14ac:dyDescent="0.2">
      <c r="A53" s="6" t="s">
        <v>36</v>
      </c>
    </row>
    <row r="54" spans="1:4" s="3" customFormat="1" ht="15" x14ac:dyDescent="0.2">
      <c r="A54" s="6" t="s">
        <v>29</v>
      </c>
    </row>
    <row r="55" spans="1:4" s="3" customFormat="1" ht="15" x14ac:dyDescent="0.2">
      <c r="A55" s="6" t="s">
        <v>30</v>
      </c>
    </row>
    <row r="56" spans="1:4" s="3" customFormat="1" ht="15" x14ac:dyDescent="0.2">
      <c r="A56" s="6" t="s">
        <v>31</v>
      </c>
    </row>
    <row r="58" spans="1:4" ht="15.75" thickBot="1" x14ac:dyDescent="0.3">
      <c r="A58" s="12" t="s">
        <v>52</v>
      </c>
    </row>
    <row r="59" spans="1:4" ht="33" customHeight="1" x14ac:dyDescent="0.25">
      <c r="A59" s="376" t="s">
        <v>53</v>
      </c>
      <c r="B59" s="377"/>
      <c r="C59" s="15" t="s">
        <v>56</v>
      </c>
      <c r="D59" s="16" t="s">
        <v>57</v>
      </c>
    </row>
    <row r="60" spans="1:4" x14ac:dyDescent="0.2">
      <c r="A60" s="378" t="s">
        <v>55</v>
      </c>
      <c r="B60" s="13" t="s">
        <v>39</v>
      </c>
      <c r="C60" s="13" t="s">
        <v>58</v>
      </c>
      <c r="D60" s="379" t="e">
        <f>#REF!</f>
        <v>#REF!</v>
      </c>
    </row>
    <row r="61" spans="1:4" x14ac:dyDescent="0.2">
      <c r="A61" s="378"/>
      <c r="B61" s="13" t="s">
        <v>40</v>
      </c>
      <c r="C61" s="13" t="s">
        <v>58</v>
      </c>
      <c r="D61" s="380"/>
    </row>
    <row r="62" spans="1:4" x14ac:dyDescent="0.2">
      <c r="A62" s="378"/>
      <c r="B62" s="13" t="s">
        <v>41</v>
      </c>
      <c r="C62" s="13" t="s">
        <v>58</v>
      </c>
      <c r="D62" s="380"/>
    </row>
    <row r="63" spans="1:4" x14ac:dyDescent="0.2">
      <c r="A63" s="378"/>
      <c r="B63" s="13" t="s">
        <v>54</v>
      </c>
      <c r="C63" s="13" t="s">
        <v>58</v>
      </c>
      <c r="D63" s="381"/>
    </row>
    <row r="64" spans="1:4" x14ac:dyDescent="0.2">
      <c r="A64" s="382" t="s">
        <v>59</v>
      </c>
      <c r="B64" s="13" t="s">
        <v>60</v>
      </c>
      <c r="C64" s="13" t="s">
        <v>62</v>
      </c>
      <c r="D64" s="17" t="e">
        <f>#REF!</f>
        <v>#REF!</v>
      </c>
    </row>
    <row r="65" spans="1:6" x14ac:dyDescent="0.2">
      <c r="A65" s="383"/>
      <c r="B65" s="13" t="s">
        <v>61</v>
      </c>
      <c r="C65" s="13" t="s">
        <v>63</v>
      </c>
      <c r="D65" s="17" t="e">
        <f>#REF!</f>
        <v>#REF!</v>
      </c>
    </row>
    <row r="66" spans="1:6" ht="15" thickBot="1" x14ac:dyDescent="0.25">
      <c r="A66" s="382" t="s">
        <v>64</v>
      </c>
      <c r="B66" s="13" t="s">
        <v>65</v>
      </c>
      <c r="C66" s="13" t="s">
        <v>68</v>
      </c>
      <c r="D66" s="17">
        <f>פיזיותרפיה!E29</f>
        <v>0</v>
      </c>
    </row>
    <row r="67" spans="1:6" ht="15" thickBot="1" x14ac:dyDescent="0.25">
      <c r="A67" s="384"/>
      <c r="B67" s="13" t="s">
        <v>66</v>
      </c>
      <c r="C67" s="13" t="s">
        <v>69</v>
      </c>
      <c r="D67" s="17" t="e">
        <f>פיזיותרפיה!#REF!</f>
        <v>#REF!</v>
      </c>
      <c r="F67" s="14"/>
    </row>
    <row r="68" spans="1:6" x14ac:dyDescent="0.2">
      <c r="A68" s="383"/>
      <c r="B68" s="13" t="s">
        <v>67</v>
      </c>
      <c r="C68" s="13" t="s">
        <v>70</v>
      </c>
      <c r="D68" s="17" t="e">
        <f>פיזיותרפיה!#REF!</f>
        <v>#REF!</v>
      </c>
    </row>
    <row r="69" spans="1:6" x14ac:dyDescent="0.2">
      <c r="A69" s="385" t="s">
        <v>71</v>
      </c>
      <c r="B69" s="386"/>
      <c r="C69" s="13" t="s">
        <v>72</v>
      </c>
      <c r="D69" s="17" t="e">
        <f>'מתקני חצר'!#REF!</f>
        <v>#REF!</v>
      </c>
    </row>
    <row r="70" spans="1:6" x14ac:dyDescent="0.2">
      <c r="A70" s="374" t="s">
        <v>51</v>
      </c>
      <c r="B70" s="13" t="s">
        <v>73</v>
      </c>
      <c r="C70" s="13" t="s">
        <v>75</v>
      </c>
      <c r="D70" s="17" t="e">
        <f>'מתקני חצר'!#REF!</f>
        <v>#REF!</v>
      </c>
    </row>
    <row r="71" spans="1:6" x14ac:dyDescent="0.2">
      <c r="A71" s="374"/>
      <c r="B71" s="13" t="s">
        <v>74</v>
      </c>
      <c r="C71" s="13" t="s">
        <v>76</v>
      </c>
      <c r="D71" s="17" t="e">
        <f>'מתקני חצר'!#REF!</f>
        <v>#REF!</v>
      </c>
    </row>
    <row r="72" spans="1:6" x14ac:dyDescent="0.2">
      <c r="A72" s="374" t="s">
        <v>50</v>
      </c>
      <c r="B72" s="13" t="s">
        <v>73</v>
      </c>
      <c r="C72" s="13" t="s">
        <v>75</v>
      </c>
      <c r="D72" s="17" t="e">
        <f>'מתקני חצר'!#REF!</f>
        <v>#REF!</v>
      </c>
    </row>
    <row r="73" spans="1:6" ht="15" thickBot="1" x14ac:dyDescent="0.25">
      <c r="A73" s="375"/>
      <c r="B73" s="18" t="s">
        <v>74</v>
      </c>
      <c r="C73" s="18" t="s">
        <v>76</v>
      </c>
      <c r="D73" s="19" t="e">
        <f>'מתקני חצר'!#REF!</f>
        <v>#REF!</v>
      </c>
    </row>
  </sheetData>
  <mergeCells count="8">
    <mergeCell ref="A72:A73"/>
    <mergeCell ref="A59:B59"/>
    <mergeCell ref="A60:A63"/>
    <mergeCell ref="D60:D63"/>
    <mergeCell ref="A64:A65"/>
    <mergeCell ref="A66:A68"/>
    <mergeCell ref="A69:B69"/>
    <mergeCell ref="A70:A71"/>
  </mergeCells>
  <hyperlinks>
    <hyperlink ref="A10" location="_ftn1" display="_ftn1" xr:uid="{00000000-0004-0000-0200-000000000000}"/>
    <hyperlink ref="A14" location="_ftn2" display="_ftn2" xr:uid="{00000000-0004-0000-0200-000001000000}"/>
    <hyperlink ref="A21" location="_ftn3" display="_ftn3" xr:uid="{00000000-0004-0000-0200-000002000000}"/>
    <hyperlink ref="A46" location="_ftn4" display="_ftn4" xr:uid="{00000000-0004-0000-0200-000003000000}"/>
    <hyperlink ref="A54" location="_ftnref2" display="_ftnref2" xr:uid="{00000000-0004-0000-0200-000004000000}"/>
    <hyperlink ref="A55" location="_ftnref3" display="_ftnref3" xr:uid="{00000000-0004-0000-0200-000005000000}"/>
    <hyperlink ref="A56" location="_ftnref4" display="_ftnref4" xr:uid="{00000000-0004-0000-0200-000006000000}"/>
  </hyperlinks>
  <pageMargins left="0.7" right="0.7" top="0.75" bottom="0.75" header="0.3" footer="0.3"/>
  <pageSetup paperSize="9" scale="78"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orksheet______4"/>
  <dimension ref="A1:R34"/>
  <sheetViews>
    <sheetView rightToLeft="1" zoomScaleNormal="100" workbookViewId="0">
      <pane ySplit="8" topLeftCell="A9" activePane="bottomLeft" state="frozen"/>
      <selection pane="bottomLeft"/>
    </sheetView>
  </sheetViews>
  <sheetFormatPr defaultColWidth="9" defaultRowHeight="14.25" x14ac:dyDescent="0.2"/>
  <cols>
    <col min="1" max="1" width="46" style="109" customWidth="1"/>
    <col min="2" max="2" width="11.375" style="110" customWidth="1"/>
    <col min="3" max="3" width="11" style="111" customWidth="1"/>
    <col min="4" max="4" width="12.375" style="112" customWidth="1"/>
    <col min="5" max="5" width="2" style="110" customWidth="1"/>
    <col min="6" max="6" width="13.625" style="111" customWidth="1"/>
    <col min="7" max="7" width="13" style="111" customWidth="1"/>
    <col min="8" max="8" width="17.625" style="111" customWidth="1"/>
    <col min="9" max="9" width="20.625" style="111" customWidth="1"/>
    <col min="10" max="10" width="1.75" style="111" customWidth="1"/>
    <col min="11" max="11" width="10.75" style="111" customWidth="1"/>
    <col min="12" max="12" width="15.25" style="111" customWidth="1"/>
    <col min="13" max="13" width="14.25" style="111" customWidth="1"/>
    <col min="14" max="14" width="10" style="111" customWidth="1"/>
    <col min="15" max="15" width="15.875" style="111" customWidth="1"/>
    <col min="16" max="16" width="2.125" style="110" customWidth="1"/>
    <col min="17" max="17" width="13.5" style="338" customWidth="1"/>
    <col min="18" max="18" width="13.75" style="338" customWidth="1"/>
  </cols>
  <sheetData>
    <row r="1" spans="1:18" ht="9" customHeight="1" x14ac:dyDescent="0.2"/>
    <row r="2" spans="1:18" s="114" customFormat="1" ht="18.75" thickBot="1" x14ac:dyDescent="0.3">
      <c r="A2" s="403" t="s">
        <v>307</v>
      </c>
      <c r="B2" s="403"/>
      <c r="C2" s="403"/>
      <c r="D2" s="403"/>
      <c r="E2" s="403"/>
      <c r="F2" s="403"/>
      <c r="G2" s="403"/>
      <c r="H2" s="403"/>
      <c r="I2" s="403"/>
      <c r="J2" s="403"/>
      <c r="K2" s="403"/>
      <c r="L2" s="403"/>
      <c r="M2" s="403"/>
      <c r="N2" s="403"/>
      <c r="O2" s="403"/>
      <c r="P2" s="113"/>
      <c r="Q2" s="339"/>
      <c r="R2" s="339"/>
    </row>
    <row r="3" spans="1:18" s="120" customFormat="1" ht="15" customHeight="1" thickBot="1" x14ac:dyDescent="0.25">
      <c r="A3" s="115" t="s">
        <v>144</v>
      </c>
      <c r="B3" s="116"/>
      <c r="C3" s="117"/>
      <c r="D3" s="118"/>
      <c r="E3" s="117"/>
      <c r="F3" s="261" t="s">
        <v>308</v>
      </c>
      <c r="G3" s="119"/>
      <c r="H3" s="119"/>
      <c r="I3" s="108"/>
      <c r="J3" s="119"/>
      <c r="K3" s="115" t="s">
        <v>309</v>
      </c>
      <c r="L3" s="117"/>
      <c r="M3" s="119"/>
      <c r="N3" s="119"/>
      <c r="O3" s="269"/>
      <c r="P3" s="117"/>
      <c r="Q3" s="340"/>
      <c r="R3" s="340"/>
    </row>
    <row r="4" spans="1:18" s="120" customFormat="1" ht="15" x14ac:dyDescent="0.2">
      <c r="A4" s="121" t="s">
        <v>295</v>
      </c>
      <c r="B4" s="3"/>
      <c r="C4" s="117"/>
      <c r="D4" s="118"/>
      <c r="E4" s="3"/>
      <c r="F4" s="117"/>
      <c r="G4" s="122"/>
      <c r="H4" s="122"/>
      <c r="I4" s="122"/>
      <c r="J4" s="122"/>
      <c r="K4" s="117"/>
      <c r="L4" s="117"/>
      <c r="M4" s="117"/>
      <c r="N4" s="117"/>
      <c r="O4" s="117"/>
      <c r="P4" s="117"/>
      <c r="Q4" s="340"/>
      <c r="R4" s="340"/>
    </row>
    <row r="5" spans="1:18" s="120" customFormat="1" ht="15.75" x14ac:dyDescent="0.25">
      <c r="A5" s="121" t="s">
        <v>321</v>
      </c>
      <c r="B5" s="3"/>
      <c r="C5" s="117"/>
      <c r="D5" s="118"/>
      <c r="E5" s="3"/>
      <c r="F5" s="117"/>
      <c r="G5" s="117"/>
      <c r="H5" s="117"/>
      <c r="I5" s="117"/>
      <c r="J5" s="117"/>
      <c r="K5" s="117"/>
      <c r="L5" s="117"/>
      <c r="M5" s="117"/>
      <c r="N5" s="117"/>
      <c r="O5" s="117"/>
      <c r="P5" s="117"/>
      <c r="Q5" s="340"/>
      <c r="R5" s="340"/>
    </row>
    <row r="6" spans="1:18" ht="4.5" customHeight="1" thickBot="1" x14ac:dyDescent="0.3">
      <c r="A6" s="123"/>
      <c r="G6" s="122"/>
      <c r="H6" s="122"/>
      <c r="I6" s="122"/>
    </row>
    <row r="7" spans="1:18" ht="18.75" thickBot="1" x14ac:dyDescent="0.3">
      <c r="A7" s="404" t="s">
        <v>121</v>
      </c>
      <c r="B7" s="405"/>
      <c r="C7" s="405"/>
      <c r="D7" s="406"/>
      <c r="E7" s="124"/>
      <c r="F7" s="407" t="s">
        <v>123</v>
      </c>
      <c r="G7" s="408"/>
      <c r="H7" s="408"/>
      <c r="I7" s="409"/>
      <c r="J7" s="117"/>
      <c r="K7" s="410" t="s">
        <v>124</v>
      </c>
      <c r="L7" s="411"/>
      <c r="M7" s="411"/>
      <c r="N7" s="411"/>
      <c r="O7" s="412"/>
      <c r="P7" s="124"/>
      <c r="Q7" s="387" t="s">
        <v>335</v>
      </c>
      <c r="R7" s="388"/>
    </row>
    <row r="8" spans="1:18" ht="48" thickBot="1" x14ac:dyDescent="0.25">
      <c r="A8" s="125" t="s">
        <v>42</v>
      </c>
      <c r="B8" s="126" t="s">
        <v>120</v>
      </c>
      <c r="C8" s="126" t="s">
        <v>77</v>
      </c>
      <c r="D8" s="127" t="s">
        <v>122</v>
      </c>
      <c r="E8" s="117"/>
      <c r="F8" s="128" t="s">
        <v>310</v>
      </c>
      <c r="G8" s="129" t="s">
        <v>138</v>
      </c>
      <c r="H8" s="130" t="s">
        <v>116</v>
      </c>
      <c r="I8" s="127" t="s">
        <v>117</v>
      </c>
      <c r="J8" s="131"/>
      <c r="K8" s="128" t="s">
        <v>118</v>
      </c>
      <c r="L8" s="129" t="s">
        <v>337</v>
      </c>
      <c r="M8" s="129" t="s">
        <v>340</v>
      </c>
      <c r="N8" s="126" t="s">
        <v>116</v>
      </c>
      <c r="O8" s="127" t="s">
        <v>119</v>
      </c>
      <c r="P8" s="117"/>
      <c r="Q8" s="341" t="s">
        <v>337</v>
      </c>
      <c r="R8" s="342" t="s">
        <v>340</v>
      </c>
    </row>
    <row r="9" spans="1:18" ht="16.5" thickBot="1" x14ac:dyDescent="0.25">
      <c r="A9" s="401" t="s">
        <v>48</v>
      </c>
      <c r="B9" s="402"/>
      <c r="C9" s="402"/>
      <c r="D9" s="132"/>
      <c r="E9" s="124"/>
      <c r="F9" s="413" t="s">
        <v>48</v>
      </c>
      <c r="G9" s="414"/>
      <c r="H9" s="414"/>
      <c r="I9" s="415"/>
      <c r="J9" s="131"/>
      <c r="K9" s="413" t="s">
        <v>48</v>
      </c>
      <c r="L9" s="414"/>
      <c r="M9" s="414"/>
      <c r="N9" s="414"/>
      <c r="O9" s="415"/>
      <c r="P9" s="124"/>
      <c r="Q9" s="389"/>
      <c r="R9" s="390"/>
    </row>
    <row r="10" spans="1:18" ht="15.75" x14ac:dyDescent="0.25">
      <c r="A10" s="133" t="s">
        <v>312</v>
      </c>
      <c r="B10" s="134">
        <v>10</v>
      </c>
      <c r="C10" s="135">
        <v>200</v>
      </c>
      <c r="D10" s="136">
        <f>B10*C10</f>
        <v>2000</v>
      </c>
      <c r="E10" s="124"/>
      <c r="F10" s="43"/>
      <c r="G10" s="137">
        <f>F10*C10</f>
        <v>0</v>
      </c>
      <c r="H10" s="138" t="str">
        <f>IFERROR(IF(G10=0,"",IF(G10-$D10*$I$3&lt;&gt;0, (G10-$D10*$I$3)/($D10*$I$3), "")),"")</f>
        <v/>
      </c>
      <c r="I10" s="105" t="str">
        <f>IF(G10&gt;D10*$I$3,"נא להסביר חריגה כאן","")</f>
        <v/>
      </c>
      <c r="J10" s="117"/>
      <c r="K10" s="42"/>
      <c r="L10" s="40" t="str">
        <f>IF(ISBLANK(K10), "", IF(K10="מאשר", F10, "למלא כמות"))</f>
        <v/>
      </c>
      <c r="M10" s="139" t="str">
        <f>IFERROR(L10*C10,"")</f>
        <v/>
      </c>
      <c r="N10" s="138" t="str">
        <f>IFERROR(IF(M10=0,"",IF(M10-$D10*$I$3&lt;&gt;0, (M10-$D10*$I$3)/($D10*$I$3), "")),"")</f>
        <v/>
      </c>
      <c r="O10" s="22"/>
      <c r="P10" s="124"/>
      <c r="Q10" s="343" t="str">
        <f>L10</f>
        <v/>
      </c>
      <c r="R10" s="344" t="str">
        <f>M10</f>
        <v/>
      </c>
    </row>
    <row r="11" spans="1:18" ht="15.75" x14ac:dyDescent="0.25">
      <c r="A11" s="133" t="s">
        <v>311</v>
      </c>
      <c r="B11" s="134">
        <v>1</v>
      </c>
      <c r="C11" s="135">
        <v>1500</v>
      </c>
      <c r="D11" s="136">
        <f t="shared" ref="D11:D19" si="0">B11*C11</f>
        <v>1500</v>
      </c>
      <c r="E11" s="124"/>
      <c r="F11" s="43"/>
      <c r="G11" s="137">
        <f t="shared" ref="G11:G19" si="1">F11*C11</f>
        <v>0</v>
      </c>
      <c r="H11" s="138" t="str">
        <f t="shared" ref="H11:H19" si="2">IFERROR(IF(G11=0,"",IF(G11-$D11*$I$3&lt;&gt;0, (G11-$D11*$I$3)/($D11*$I$3), "")),"")</f>
        <v/>
      </c>
      <c r="I11" s="105" t="str">
        <f t="shared" ref="I11:I31" si="3">IF(G11&gt;D11*$I$3,"נא להסביר חריגה כאן","")</f>
        <v/>
      </c>
      <c r="J11" s="117"/>
      <c r="K11" s="42"/>
      <c r="L11" s="40" t="str">
        <f t="shared" ref="L11:L19" si="4">IF(ISBLANK(K11), "", IF(K11="מאשר", F11, "למלא כמות"))</f>
        <v/>
      </c>
      <c r="M11" s="139" t="str">
        <f t="shared" ref="M11:M19" si="5">IFERROR(L11*C11,"")</f>
        <v/>
      </c>
      <c r="N11" s="138" t="str">
        <f t="shared" ref="N11:N31" si="6">IFERROR(IF(M11=0,"",IF(M11-$D11*$I$3&lt;&gt;0, (M11-$D11*$I$3)/($D11*$I$3), "")),"")</f>
        <v/>
      </c>
      <c r="O11" s="22"/>
      <c r="P11" s="124"/>
      <c r="Q11" s="343" t="str">
        <f t="shared" ref="Q11:Q19" si="7">L11</f>
        <v/>
      </c>
      <c r="R11" s="344" t="str">
        <f t="shared" ref="R11:R19" si="8">M11</f>
        <v/>
      </c>
    </row>
    <row r="12" spans="1:18" ht="15.75" x14ac:dyDescent="0.25">
      <c r="A12" s="140" t="s">
        <v>43</v>
      </c>
      <c r="B12" s="141">
        <v>10</v>
      </c>
      <c r="C12" s="142">
        <v>300</v>
      </c>
      <c r="D12" s="136">
        <f t="shared" si="0"/>
        <v>3000</v>
      </c>
      <c r="E12" s="124"/>
      <c r="F12" s="43"/>
      <c r="G12" s="137">
        <f t="shared" si="1"/>
        <v>0</v>
      </c>
      <c r="H12" s="138" t="str">
        <f t="shared" si="2"/>
        <v/>
      </c>
      <c r="I12" s="105" t="str">
        <f t="shared" si="3"/>
        <v/>
      </c>
      <c r="J12" s="117"/>
      <c r="K12" s="42"/>
      <c r="L12" s="40" t="str">
        <f t="shared" si="4"/>
        <v/>
      </c>
      <c r="M12" s="139" t="str">
        <f t="shared" si="5"/>
        <v/>
      </c>
      <c r="N12" s="138" t="str">
        <f t="shared" si="6"/>
        <v/>
      </c>
      <c r="O12" s="22"/>
      <c r="P12" s="124"/>
      <c r="Q12" s="343" t="str">
        <f t="shared" si="7"/>
        <v/>
      </c>
      <c r="R12" s="344" t="str">
        <f t="shared" si="8"/>
        <v/>
      </c>
    </row>
    <row r="13" spans="1:18" ht="17.25" customHeight="1" x14ac:dyDescent="0.2">
      <c r="A13" s="143" t="s">
        <v>44</v>
      </c>
      <c r="B13" s="141">
        <v>4</v>
      </c>
      <c r="C13" s="142">
        <v>1200</v>
      </c>
      <c r="D13" s="136">
        <f t="shared" si="0"/>
        <v>4800</v>
      </c>
      <c r="E13" s="124"/>
      <c r="F13" s="43"/>
      <c r="G13" s="137">
        <f t="shared" si="1"/>
        <v>0</v>
      </c>
      <c r="H13" s="138" t="str">
        <f t="shared" si="2"/>
        <v/>
      </c>
      <c r="I13" s="105" t="str">
        <f t="shared" si="3"/>
        <v/>
      </c>
      <c r="J13" s="117"/>
      <c r="K13" s="42"/>
      <c r="L13" s="40" t="str">
        <f t="shared" si="4"/>
        <v/>
      </c>
      <c r="M13" s="139" t="str">
        <f t="shared" si="5"/>
        <v/>
      </c>
      <c r="N13" s="138" t="str">
        <f t="shared" si="6"/>
        <v/>
      </c>
      <c r="O13" s="22"/>
      <c r="P13" s="124"/>
      <c r="Q13" s="343" t="str">
        <f t="shared" si="7"/>
        <v/>
      </c>
      <c r="R13" s="344" t="str">
        <f t="shared" si="8"/>
        <v/>
      </c>
    </row>
    <row r="14" spans="1:18" ht="15.75" x14ac:dyDescent="0.25">
      <c r="A14" s="140" t="s">
        <v>270</v>
      </c>
      <c r="B14" s="141">
        <v>4</v>
      </c>
      <c r="C14" s="142">
        <v>550</v>
      </c>
      <c r="D14" s="136">
        <f t="shared" si="0"/>
        <v>2200</v>
      </c>
      <c r="E14" s="124"/>
      <c r="F14" s="43"/>
      <c r="G14" s="137">
        <f t="shared" si="1"/>
        <v>0</v>
      </c>
      <c r="H14" s="138" t="str">
        <f t="shared" si="2"/>
        <v/>
      </c>
      <c r="I14" s="105" t="str">
        <f t="shared" si="3"/>
        <v/>
      </c>
      <c r="J14" s="117"/>
      <c r="K14" s="42"/>
      <c r="L14" s="40" t="str">
        <f t="shared" si="4"/>
        <v/>
      </c>
      <c r="M14" s="139" t="str">
        <f t="shared" si="5"/>
        <v/>
      </c>
      <c r="N14" s="138" t="str">
        <f t="shared" si="6"/>
        <v/>
      </c>
      <c r="O14" s="22"/>
      <c r="P14" s="124"/>
      <c r="Q14" s="343" t="str">
        <f t="shared" si="7"/>
        <v/>
      </c>
      <c r="R14" s="344" t="str">
        <f t="shared" si="8"/>
        <v/>
      </c>
    </row>
    <row r="15" spans="1:18" ht="15.75" x14ac:dyDescent="0.25">
      <c r="A15" s="140" t="s">
        <v>45</v>
      </c>
      <c r="B15" s="141">
        <v>3</v>
      </c>
      <c r="C15" s="142">
        <v>2000</v>
      </c>
      <c r="D15" s="136">
        <f t="shared" si="0"/>
        <v>6000</v>
      </c>
      <c r="E15" s="124"/>
      <c r="F15" s="43"/>
      <c r="G15" s="137">
        <f t="shared" si="1"/>
        <v>0</v>
      </c>
      <c r="H15" s="138" t="str">
        <f t="shared" si="2"/>
        <v/>
      </c>
      <c r="I15" s="105" t="str">
        <f t="shared" si="3"/>
        <v/>
      </c>
      <c r="J15" s="117"/>
      <c r="K15" s="42"/>
      <c r="L15" s="40" t="str">
        <f t="shared" si="4"/>
        <v/>
      </c>
      <c r="M15" s="139" t="str">
        <f t="shared" si="5"/>
        <v/>
      </c>
      <c r="N15" s="138" t="str">
        <f t="shared" si="6"/>
        <v/>
      </c>
      <c r="O15" s="22"/>
      <c r="P15" s="124"/>
      <c r="Q15" s="343" t="str">
        <f t="shared" si="7"/>
        <v/>
      </c>
      <c r="R15" s="344" t="str">
        <f t="shared" si="8"/>
        <v/>
      </c>
    </row>
    <row r="16" spans="1:18" ht="15.75" x14ac:dyDescent="0.25">
      <c r="A16" s="144" t="s">
        <v>202</v>
      </c>
      <c r="B16" s="141">
        <v>1</v>
      </c>
      <c r="C16" s="142">
        <v>400</v>
      </c>
      <c r="D16" s="136">
        <f t="shared" si="0"/>
        <v>400</v>
      </c>
      <c r="E16" s="124"/>
      <c r="F16" s="43"/>
      <c r="G16" s="137">
        <f t="shared" si="1"/>
        <v>0</v>
      </c>
      <c r="H16" s="138" t="str">
        <f t="shared" si="2"/>
        <v/>
      </c>
      <c r="I16" s="105" t="str">
        <f t="shared" si="3"/>
        <v/>
      </c>
      <c r="J16" s="117"/>
      <c r="K16" s="42"/>
      <c r="L16" s="40" t="str">
        <f t="shared" si="4"/>
        <v/>
      </c>
      <c r="M16" s="139" t="str">
        <f t="shared" si="5"/>
        <v/>
      </c>
      <c r="N16" s="138" t="str">
        <f t="shared" si="6"/>
        <v/>
      </c>
      <c r="O16" s="22"/>
      <c r="P16" s="124"/>
      <c r="Q16" s="343" t="str">
        <f t="shared" si="7"/>
        <v/>
      </c>
      <c r="R16" s="344" t="str">
        <f t="shared" si="8"/>
        <v/>
      </c>
    </row>
    <row r="17" spans="1:18" ht="15.75" x14ac:dyDescent="0.25">
      <c r="A17" s="144" t="s">
        <v>150</v>
      </c>
      <c r="B17" s="141">
        <v>1</v>
      </c>
      <c r="C17" s="142">
        <v>800</v>
      </c>
      <c r="D17" s="136">
        <f t="shared" si="0"/>
        <v>800</v>
      </c>
      <c r="E17" s="124"/>
      <c r="F17" s="43"/>
      <c r="G17" s="137">
        <f t="shared" si="1"/>
        <v>0</v>
      </c>
      <c r="H17" s="138" t="str">
        <f t="shared" si="2"/>
        <v/>
      </c>
      <c r="I17" s="105" t="str">
        <f t="shared" si="3"/>
        <v/>
      </c>
      <c r="J17" s="117"/>
      <c r="K17" s="42"/>
      <c r="L17" s="40" t="str">
        <f t="shared" si="4"/>
        <v/>
      </c>
      <c r="M17" s="139" t="str">
        <f t="shared" si="5"/>
        <v/>
      </c>
      <c r="N17" s="138" t="str">
        <f t="shared" si="6"/>
        <v/>
      </c>
      <c r="O17" s="22"/>
      <c r="P17" s="124"/>
      <c r="Q17" s="343" t="str">
        <f t="shared" si="7"/>
        <v/>
      </c>
      <c r="R17" s="344" t="str">
        <f t="shared" si="8"/>
        <v/>
      </c>
    </row>
    <row r="18" spans="1:18" ht="15.75" x14ac:dyDescent="0.25">
      <c r="A18" s="144" t="s">
        <v>272</v>
      </c>
      <c r="B18" s="145">
        <v>1</v>
      </c>
      <c r="C18" s="142">
        <v>1500</v>
      </c>
      <c r="D18" s="136">
        <f t="shared" si="0"/>
        <v>1500</v>
      </c>
      <c r="E18" s="124"/>
      <c r="F18" s="43"/>
      <c r="G18" s="137">
        <f t="shared" si="1"/>
        <v>0</v>
      </c>
      <c r="H18" s="138" t="str">
        <f t="shared" si="2"/>
        <v/>
      </c>
      <c r="I18" s="105" t="str">
        <f t="shared" si="3"/>
        <v/>
      </c>
      <c r="J18" s="117"/>
      <c r="K18" s="42"/>
      <c r="L18" s="40" t="str">
        <f t="shared" si="4"/>
        <v/>
      </c>
      <c r="M18" s="139" t="str">
        <f t="shared" si="5"/>
        <v/>
      </c>
      <c r="N18" s="138" t="str">
        <f t="shared" si="6"/>
        <v/>
      </c>
      <c r="O18" s="22"/>
      <c r="P18" s="124"/>
      <c r="Q18" s="343" t="str">
        <f t="shared" si="7"/>
        <v/>
      </c>
      <c r="R18" s="344" t="str">
        <f t="shared" si="8"/>
        <v/>
      </c>
    </row>
    <row r="19" spans="1:18" ht="16.5" thickBot="1" x14ac:dyDescent="0.3">
      <c r="A19" s="146" t="s">
        <v>273</v>
      </c>
      <c r="B19" s="147">
        <v>1</v>
      </c>
      <c r="C19" s="148">
        <v>300</v>
      </c>
      <c r="D19" s="136">
        <f t="shared" si="0"/>
        <v>300</v>
      </c>
      <c r="E19" s="124"/>
      <c r="F19" s="43"/>
      <c r="G19" s="137">
        <f t="shared" si="1"/>
        <v>0</v>
      </c>
      <c r="H19" s="138" t="str">
        <f t="shared" si="2"/>
        <v/>
      </c>
      <c r="I19" s="105" t="str">
        <f t="shared" si="3"/>
        <v/>
      </c>
      <c r="J19" s="117"/>
      <c r="K19" s="42"/>
      <c r="L19" s="40" t="str">
        <f t="shared" si="4"/>
        <v/>
      </c>
      <c r="M19" s="139" t="str">
        <f t="shared" si="5"/>
        <v/>
      </c>
      <c r="N19" s="138" t="str">
        <f t="shared" si="6"/>
        <v/>
      </c>
      <c r="O19" s="22"/>
      <c r="P19" s="124"/>
      <c r="Q19" s="343" t="str">
        <f t="shared" si="7"/>
        <v/>
      </c>
      <c r="R19" s="344" t="str">
        <f t="shared" si="8"/>
        <v/>
      </c>
    </row>
    <row r="20" spans="1:18" ht="16.5" thickBot="1" x14ac:dyDescent="0.25">
      <c r="A20" s="401" t="s">
        <v>268</v>
      </c>
      <c r="B20" s="402"/>
      <c r="C20" s="402"/>
      <c r="D20" s="132"/>
      <c r="E20" s="124"/>
      <c r="F20" s="393" t="s">
        <v>268</v>
      </c>
      <c r="G20" s="394"/>
      <c r="H20" s="394"/>
      <c r="I20" s="395"/>
      <c r="J20" s="117"/>
      <c r="K20" s="393" t="s">
        <v>268</v>
      </c>
      <c r="L20" s="394"/>
      <c r="M20" s="394"/>
      <c r="N20" s="394"/>
      <c r="O20" s="395"/>
      <c r="P20" s="124"/>
      <c r="Q20" s="391"/>
      <c r="R20" s="392"/>
    </row>
    <row r="21" spans="1:18" ht="20.25" customHeight="1" x14ac:dyDescent="0.2">
      <c r="A21" s="282" t="s">
        <v>206</v>
      </c>
      <c r="B21" s="134">
        <v>1</v>
      </c>
      <c r="C21" s="135">
        <v>5000</v>
      </c>
      <c r="D21" s="136">
        <f t="shared" ref="D21:D25" si="9">B21*C21</f>
        <v>5000</v>
      </c>
      <c r="E21" s="124"/>
      <c r="F21" s="43"/>
      <c r="G21" s="137">
        <f t="shared" ref="G21:G25" si="10">F21*C21</f>
        <v>0</v>
      </c>
      <c r="H21" s="138" t="str">
        <f t="shared" ref="H21:H25" si="11">IFERROR(IF(G21=0,"",IF(G21-$D21*$I$3&lt;&gt;0, (G21-$D21*$I$3)/($D21*$I$3), "")),"")</f>
        <v/>
      </c>
      <c r="I21" s="105" t="str">
        <f t="shared" si="3"/>
        <v/>
      </c>
      <c r="J21" s="117"/>
      <c r="K21" s="42"/>
      <c r="L21" s="40" t="str">
        <f t="shared" ref="L21:L25" si="12">IF(ISBLANK(K21), "", IF(K21="מאשר", F21, "למלא כמות"))</f>
        <v/>
      </c>
      <c r="M21" s="139" t="str">
        <f t="shared" ref="M21:M25" si="13">IFERROR(L21*C21,"")</f>
        <v/>
      </c>
      <c r="N21" s="138" t="str">
        <f t="shared" si="6"/>
        <v/>
      </c>
      <c r="O21" s="22"/>
      <c r="P21" s="124"/>
      <c r="Q21" s="343" t="str">
        <f t="shared" ref="Q21:Q25" si="14">L21</f>
        <v/>
      </c>
      <c r="R21" s="344" t="str">
        <f t="shared" ref="R21:R25" si="15">M21</f>
        <v/>
      </c>
    </row>
    <row r="22" spans="1:18" ht="15.75" x14ac:dyDescent="0.25">
      <c r="A22" s="283" t="s">
        <v>191</v>
      </c>
      <c r="B22" s="142">
        <v>1</v>
      </c>
      <c r="C22" s="142">
        <v>3000</v>
      </c>
      <c r="D22" s="136">
        <f t="shared" si="9"/>
        <v>3000</v>
      </c>
      <c r="E22" s="124"/>
      <c r="F22" s="43"/>
      <c r="G22" s="137">
        <f t="shared" si="10"/>
        <v>0</v>
      </c>
      <c r="H22" s="138" t="str">
        <f t="shared" si="11"/>
        <v/>
      </c>
      <c r="I22" s="105" t="str">
        <f t="shared" si="3"/>
        <v/>
      </c>
      <c r="J22" s="117"/>
      <c r="K22" s="42"/>
      <c r="L22" s="40" t="str">
        <f t="shared" si="12"/>
        <v/>
      </c>
      <c r="M22" s="139" t="str">
        <f t="shared" si="13"/>
        <v/>
      </c>
      <c r="N22" s="138" t="str">
        <f t="shared" si="6"/>
        <v/>
      </c>
      <c r="O22" s="22"/>
      <c r="P22" s="124"/>
      <c r="Q22" s="343" t="str">
        <f t="shared" si="14"/>
        <v/>
      </c>
      <c r="R22" s="344" t="str">
        <f t="shared" si="15"/>
        <v/>
      </c>
    </row>
    <row r="23" spans="1:18" ht="15.75" x14ac:dyDescent="0.25">
      <c r="A23" s="283" t="s">
        <v>204</v>
      </c>
      <c r="B23" s="142">
        <v>1</v>
      </c>
      <c r="C23" s="142">
        <v>2000</v>
      </c>
      <c r="D23" s="136">
        <f t="shared" si="9"/>
        <v>2000</v>
      </c>
      <c r="E23" s="124"/>
      <c r="F23" s="43"/>
      <c r="G23" s="137">
        <f t="shared" si="10"/>
        <v>0</v>
      </c>
      <c r="H23" s="138" t="str">
        <f t="shared" si="11"/>
        <v/>
      </c>
      <c r="I23" s="105" t="str">
        <f t="shared" si="3"/>
        <v/>
      </c>
      <c r="J23" s="117"/>
      <c r="K23" s="42"/>
      <c r="L23" s="40" t="str">
        <f t="shared" si="12"/>
        <v/>
      </c>
      <c r="M23" s="139" t="str">
        <f t="shared" si="13"/>
        <v/>
      </c>
      <c r="N23" s="138" t="str">
        <f t="shared" si="6"/>
        <v/>
      </c>
      <c r="O23" s="22"/>
      <c r="P23" s="124"/>
      <c r="Q23" s="343" t="str">
        <f t="shared" si="14"/>
        <v/>
      </c>
      <c r="R23" s="344" t="str">
        <f t="shared" si="15"/>
        <v/>
      </c>
    </row>
    <row r="24" spans="1:18" ht="15.75" x14ac:dyDescent="0.25">
      <c r="A24" s="283" t="s">
        <v>271</v>
      </c>
      <c r="B24" s="142">
        <v>1</v>
      </c>
      <c r="C24" s="142">
        <v>1500</v>
      </c>
      <c r="D24" s="136">
        <f t="shared" si="9"/>
        <v>1500</v>
      </c>
      <c r="E24" s="124"/>
      <c r="F24" s="43"/>
      <c r="G24" s="137">
        <f t="shared" si="10"/>
        <v>0</v>
      </c>
      <c r="H24" s="138" t="str">
        <f t="shared" si="11"/>
        <v/>
      </c>
      <c r="I24" s="105" t="str">
        <f t="shared" si="3"/>
        <v/>
      </c>
      <c r="J24" s="117"/>
      <c r="K24" s="42"/>
      <c r="L24" s="40" t="str">
        <f t="shared" si="12"/>
        <v/>
      </c>
      <c r="M24" s="139" t="str">
        <f t="shared" si="13"/>
        <v/>
      </c>
      <c r="N24" s="138" t="str">
        <f t="shared" si="6"/>
        <v/>
      </c>
      <c r="O24" s="22"/>
      <c r="P24" s="124"/>
      <c r="Q24" s="343" t="str">
        <f t="shared" si="14"/>
        <v/>
      </c>
      <c r="R24" s="344" t="str">
        <f t="shared" si="15"/>
        <v/>
      </c>
    </row>
    <row r="25" spans="1:18" ht="16.5" thickBot="1" x14ac:dyDescent="0.3">
      <c r="A25" s="283" t="s">
        <v>269</v>
      </c>
      <c r="B25" s="148">
        <v>1</v>
      </c>
      <c r="C25" s="148">
        <v>2000</v>
      </c>
      <c r="D25" s="136">
        <f t="shared" si="9"/>
        <v>2000</v>
      </c>
      <c r="E25" s="124"/>
      <c r="F25" s="43"/>
      <c r="G25" s="137">
        <f t="shared" si="10"/>
        <v>0</v>
      </c>
      <c r="H25" s="138" t="str">
        <f t="shared" si="11"/>
        <v/>
      </c>
      <c r="I25" s="105" t="str">
        <f t="shared" si="3"/>
        <v/>
      </c>
      <c r="J25" s="117"/>
      <c r="K25" s="42"/>
      <c r="L25" s="40" t="str">
        <f t="shared" si="12"/>
        <v/>
      </c>
      <c r="M25" s="139" t="str">
        <f t="shared" si="13"/>
        <v/>
      </c>
      <c r="N25" s="138" t="str">
        <f t="shared" si="6"/>
        <v/>
      </c>
      <c r="O25" s="22"/>
      <c r="P25" s="124"/>
      <c r="Q25" s="343" t="str">
        <f t="shared" si="14"/>
        <v/>
      </c>
      <c r="R25" s="344" t="str">
        <f t="shared" si="15"/>
        <v/>
      </c>
    </row>
    <row r="26" spans="1:18" ht="16.5" thickBot="1" x14ac:dyDescent="0.25">
      <c r="A26" s="401" t="s">
        <v>181</v>
      </c>
      <c r="B26" s="402"/>
      <c r="C26" s="402"/>
      <c r="D26" s="132"/>
      <c r="E26" s="124"/>
      <c r="F26" s="393" t="s">
        <v>181</v>
      </c>
      <c r="G26" s="396"/>
      <c r="H26" s="396"/>
      <c r="I26" s="397"/>
      <c r="J26" s="117"/>
      <c r="K26" s="393" t="s">
        <v>181</v>
      </c>
      <c r="L26" s="394"/>
      <c r="M26" s="394"/>
      <c r="N26" s="394"/>
      <c r="O26" s="395"/>
      <c r="P26" s="124"/>
      <c r="Q26" s="391"/>
      <c r="R26" s="392"/>
    </row>
    <row r="27" spans="1:18" ht="15.75" x14ac:dyDescent="0.25">
      <c r="A27" s="143" t="s">
        <v>274</v>
      </c>
      <c r="B27" s="141">
        <v>1</v>
      </c>
      <c r="C27" s="141">
        <v>400</v>
      </c>
      <c r="D27" s="281">
        <f t="shared" ref="D27:D31" si="16">B27*C27</f>
        <v>400</v>
      </c>
      <c r="E27" s="124"/>
      <c r="F27" s="43"/>
      <c r="G27" s="137">
        <f t="shared" ref="G27:G31" si="17">F27*C27</f>
        <v>0</v>
      </c>
      <c r="H27" s="138" t="str">
        <f t="shared" ref="H27:H32" si="18">IFERROR(IF(G27=0,"",IF(G27-$D27*$I$3&lt;&gt;0, (G27-$D27*$I$3)/($D27*$I$3), "")),"")</f>
        <v/>
      </c>
      <c r="I27" s="105" t="str">
        <f t="shared" si="3"/>
        <v/>
      </c>
      <c r="J27" s="117"/>
      <c r="K27" s="42"/>
      <c r="L27" s="40" t="str">
        <f t="shared" ref="L27:L31" si="19">IF(ISBLANK(K27), "", IF(K27="מאשר", F27, "למלא כמות"))</f>
        <v/>
      </c>
      <c r="M27" s="139" t="str">
        <f t="shared" ref="M27:M31" si="20">IFERROR(L27*C27,"")</f>
        <v/>
      </c>
      <c r="N27" s="138" t="str">
        <f t="shared" si="6"/>
        <v/>
      </c>
      <c r="O27" s="22"/>
      <c r="P27" s="124"/>
      <c r="Q27" s="343" t="str">
        <f t="shared" ref="Q27:Q31" si="21">L27</f>
        <v/>
      </c>
      <c r="R27" s="344" t="str">
        <f t="shared" ref="R27:R31" si="22">M27</f>
        <v/>
      </c>
    </row>
    <row r="28" spans="1:18" ht="17.25" customHeight="1" x14ac:dyDescent="0.2">
      <c r="A28" s="143" t="s">
        <v>327</v>
      </c>
      <c r="B28" s="141">
        <v>3</v>
      </c>
      <c r="C28" s="141">
        <v>2800</v>
      </c>
      <c r="D28" s="281">
        <f t="shared" si="16"/>
        <v>8400</v>
      </c>
      <c r="E28" s="124"/>
      <c r="F28" s="43"/>
      <c r="G28" s="137">
        <f t="shared" si="17"/>
        <v>0</v>
      </c>
      <c r="H28" s="138" t="str">
        <f t="shared" si="18"/>
        <v/>
      </c>
      <c r="I28" s="105" t="str">
        <f t="shared" si="3"/>
        <v/>
      </c>
      <c r="J28" s="117"/>
      <c r="K28" s="42"/>
      <c r="L28" s="40" t="str">
        <f t="shared" si="19"/>
        <v/>
      </c>
      <c r="M28" s="139" t="str">
        <f t="shared" si="20"/>
        <v/>
      </c>
      <c r="N28" s="138" t="str">
        <f t="shared" si="6"/>
        <v/>
      </c>
      <c r="O28" s="22"/>
      <c r="P28" s="124"/>
      <c r="Q28" s="343" t="str">
        <f t="shared" si="21"/>
        <v/>
      </c>
      <c r="R28" s="344" t="str">
        <f t="shared" si="22"/>
        <v/>
      </c>
    </row>
    <row r="29" spans="1:18" ht="15.75" x14ac:dyDescent="0.25">
      <c r="A29" s="144" t="s">
        <v>212</v>
      </c>
      <c r="B29" s="152">
        <v>1</v>
      </c>
      <c r="C29" s="142">
        <v>2500</v>
      </c>
      <c r="D29" s="136">
        <f t="shared" si="16"/>
        <v>2500</v>
      </c>
      <c r="E29" s="124"/>
      <c r="F29" s="43"/>
      <c r="G29" s="137">
        <f t="shared" si="17"/>
        <v>0</v>
      </c>
      <c r="H29" s="138" t="str">
        <f t="shared" si="18"/>
        <v/>
      </c>
      <c r="I29" s="105" t="str">
        <f t="shared" si="3"/>
        <v/>
      </c>
      <c r="J29" s="117"/>
      <c r="K29" s="42"/>
      <c r="L29" s="40" t="str">
        <f t="shared" si="19"/>
        <v/>
      </c>
      <c r="M29" s="139" t="str">
        <f t="shared" si="20"/>
        <v/>
      </c>
      <c r="N29" s="138" t="str">
        <f t="shared" si="6"/>
        <v/>
      </c>
      <c r="O29" s="22"/>
      <c r="P29" s="124"/>
      <c r="Q29" s="343" t="str">
        <f t="shared" si="21"/>
        <v/>
      </c>
      <c r="R29" s="344" t="str">
        <f t="shared" si="22"/>
        <v/>
      </c>
    </row>
    <row r="30" spans="1:18" ht="15.75" x14ac:dyDescent="0.25">
      <c r="A30" s="144" t="s">
        <v>213</v>
      </c>
      <c r="B30" s="152">
        <v>1</v>
      </c>
      <c r="C30" s="142">
        <v>2000</v>
      </c>
      <c r="D30" s="136">
        <f t="shared" si="16"/>
        <v>2000</v>
      </c>
      <c r="E30" s="124"/>
      <c r="F30" s="43"/>
      <c r="G30" s="137">
        <f t="shared" si="17"/>
        <v>0</v>
      </c>
      <c r="H30" s="138" t="str">
        <f t="shared" si="18"/>
        <v/>
      </c>
      <c r="I30" s="105" t="str">
        <f t="shared" si="3"/>
        <v/>
      </c>
      <c r="J30" s="117"/>
      <c r="K30" s="42"/>
      <c r="L30" s="40" t="str">
        <f t="shared" si="19"/>
        <v/>
      </c>
      <c r="M30" s="139" t="str">
        <f t="shared" si="20"/>
        <v/>
      </c>
      <c r="N30" s="138" t="str">
        <f t="shared" si="6"/>
        <v/>
      </c>
      <c r="O30" s="22"/>
      <c r="P30" s="124"/>
      <c r="Q30" s="343" t="str">
        <f t="shared" si="21"/>
        <v/>
      </c>
      <c r="R30" s="344" t="str">
        <f t="shared" si="22"/>
        <v/>
      </c>
    </row>
    <row r="31" spans="1:18" ht="16.5" thickBot="1" x14ac:dyDescent="0.3">
      <c r="A31" s="153" t="s">
        <v>79</v>
      </c>
      <c r="B31" s="154">
        <v>2</v>
      </c>
      <c r="C31" s="148">
        <v>3500</v>
      </c>
      <c r="D31" s="136">
        <f t="shared" si="16"/>
        <v>7000</v>
      </c>
      <c r="E31" s="124"/>
      <c r="F31" s="43"/>
      <c r="G31" s="137">
        <f t="shared" si="17"/>
        <v>0</v>
      </c>
      <c r="H31" s="155" t="str">
        <f t="shared" si="18"/>
        <v/>
      </c>
      <c r="I31" s="105" t="str">
        <f t="shared" si="3"/>
        <v/>
      </c>
      <c r="J31" s="117"/>
      <c r="K31" s="42"/>
      <c r="L31" s="41" t="str">
        <f t="shared" si="19"/>
        <v/>
      </c>
      <c r="M31" s="156" t="str">
        <f t="shared" si="20"/>
        <v/>
      </c>
      <c r="N31" s="138" t="str">
        <f t="shared" si="6"/>
        <v/>
      </c>
      <c r="O31" s="107"/>
      <c r="P31" s="124"/>
      <c r="Q31" s="343" t="str">
        <f t="shared" si="21"/>
        <v/>
      </c>
      <c r="R31" s="344" t="str">
        <f t="shared" si="22"/>
        <v/>
      </c>
    </row>
    <row r="32" spans="1:18" ht="16.5" thickBot="1" x14ac:dyDescent="0.3">
      <c r="A32" s="398" t="s">
        <v>46</v>
      </c>
      <c r="B32" s="399"/>
      <c r="C32" s="400"/>
      <c r="D32" s="279">
        <f>SUM(D10:D31)</f>
        <v>56300</v>
      </c>
      <c r="E32" s="271"/>
      <c r="F32" s="272"/>
      <c r="G32" s="279">
        <f>SUM(G10:G31)</f>
        <v>0</v>
      </c>
      <c r="H32" s="273" t="str">
        <f t="shared" si="18"/>
        <v/>
      </c>
      <c r="I32" s="274"/>
      <c r="J32" s="275"/>
      <c r="K32" s="276"/>
      <c r="L32" s="277"/>
      <c r="M32" s="279">
        <f>SUM(M10:M31)</f>
        <v>0</v>
      </c>
      <c r="N32" s="273" t="str">
        <f t="shared" ref="N32" si="23">IF(M32=0,"",IF(M32-$D32*$I$3&lt;&gt;0, (M32-$D32*$I$3)/($D32*$I$3), ""))</f>
        <v/>
      </c>
      <c r="O32" s="278"/>
      <c r="Q32" s="345"/>
      <c r="R32" s="346">
        <f>SUM(R10:R31)</f>
        <v>0</v>
      </c>
    </row>
    <row r="33" spans="1:10" ht="18" x14ac:dyDescent="0.25">
      <c r="A33" s="270" t="s">
        <v>323</v>
      </c>
      <c r="J33" s="117"/>
    </row>
    <row r="34" spans="1:10" ht="15" x14ac:dyDescent="0.2">
      <c r="J34" s="117"/>
    </row>
  </sheetData>
  <sheetProtection algorithmName="SHA-512" hashValue="UDnE6QkjI1bw8glt5ZeDcEk0ebe1FYCl3eXhw0b61oBhPRTBvgSm6hs82dpaDUcug4+s9NOYw2aGP9WSSuMbrA==" saltValue="AL7jPvbwsOB8utKIZlEi+g==" spinCount="100000" sheet="1" formatCells="0" formatColumns="0" formatRows="0"/>
  <mergeCells count="18">
    <mergeCell ref="A32:C32"/>
    <mergeCell ref="A26:C26"/>
    <mergeCell ref="A20:C20"/>
    <mergeCell ref="A2:O2"/>
    <mergeCell ref="A7:D7"/>
    <mergeCell ref="F7:I7"/>
    <mergeCell ref="K7:O7"/>
    <mergeCell ref="F9:I9"/>
    <mergeCell ref="K9:O9"/>
    <mergeCell ref="A9:C9"/>
    <mergeCell ref="Q7:R7"/>
    <mergeCell ref="Q9:R9"/>
    <mergeCell ref="Q20:R20"/>
    <mergeCell ref="Q26:R26"/>
    <mergeCell ref="F20:I20"/>
    <mergeCell ref="K20:O20"/>
    <mergeCell ref="F26:I26"/>
    <mergeCell ref="K26:O26"/>
  </mergeCells>
  <conditionalFormatting sqref="H10:H19">
    <cfRule type="cellIs" dxfId="35" priority="14" operator="greaterThan">
      <formula>0</formula>
    </cfRule>
  </conditionalFormatting>
  <conditionalFormatting sqref="H21:H25">
    <cfRule type="cellIs" dxfId="34" priority="7" operator="greaterThan">
      <formula>0</formula>
    </cfRule>
  </conditionalFormatting>
  <conditionalFormatting sqref="H27:H32">
    <cfRule type="cellIs" dxfId="33" priority="6" operator="greaterThan">
      <formula>0</formula>
    </cfRule>
  </conditionalFormatting>
  <conditionalFormatting sqref="N10:N19">
    <cfRule type="cellIs" dxfId="32" priority="10" operator="greaterThan">
      <formula>0</formula>
    </cfRule>
  </conditionalFormatting>
  <conditionalFormatting sqref="N21:N25">
    <cfRule type="cellIs" dxfId="31" priority="5" operator="greaterThan">
      <formula>0</formula>
    </cfRule>
  </conditionalFormatting>
  <conditionalFormatting sqref="N27:N32">
    <cfRule type="cellIs" dxfId="30" priority="4" operator="greaterThan">
      <formula>0</formula>
    </cfRule>
  </conditionalFormatting>
  <dataValidations count="3">
    <dataValidation type="list" allowBlank="1" showInputMessage="1" showErrorMessage="1" sqref="K10:K19 K21:K25 K27:K31" xr:uid="{00000000-0002-0000-0300-000000000000}">
      <formula1>"מאשר, מאשר חלקי"</formula1>
    </dataValidation>
    <dataValidation type="list" allowBlank="1" showInputMessage="1" showErrorMessage="1" sqref="O3" xr:uid="{00000000-0002-0000-0300-000001000000}">
      <formula1>"1,2,3,4"</formula1>
    </dataValidation>
    <dataValidation type="list" allowBlank="1" showInputMessage="1" showErrorMessage="1" errorTitle="שימו לב" error="ניתן להגיש בקשה רק עד 4 כיתות" sqref="I3" xr:uid="{00000000-0002-0000-0300-000002000000}">
      <formula1>"1,2,3,4"</formula1>
    </dataValidation>
  </dataValidation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Worksheet______5"/>
  <dimension ref="A1:R38"/>
  <sheetViews>
    <sheetView rightToLeft="1" zoomScaleNormal="100" workbookViewId="0">
      <pane ySplit="8" topLeftCell="A9" activePane="bottomLeft" state="frozen"/>
      <selection pane="bottomLeft"/>
    </sheetView>
  </sheetViews>
  <sheetFormatPr defaultColWidth="9" defaultRowHeight="16.5" customHeight="1" x14ac:dyDescent="0.2"/>
  <cols>
    <col min="1" max="1" width="46.125" style="109" customWidth="1"/>
    <col min="2" max="2" width="13.375" style="110" customWidth="1"/>
    <col min="3" max="3" width="9" style="111"/>
    <col min="4" max="4" width="12.375" style="112" customWidth="1"/>
    <col min="5" max="5" width="1.625" style="110" customWidth="1"/>
    <col min="6" max="6" width="17.875" style="111" customWidth="1"/>
    <col min="7" max="7" width="13.375" style="111" customWidth="1"/>
    <col min="8" max="8" width="9.125" style="111" customWidth="1"/>
    <col min="9" max="9" width="21.25" style="158" customWidth="1"/>
    <col min="10" max="10" width="1.75" style="111" customWidth="1"/>
    <col min="11" max="11" width="10.375" style="111" customWidth="1"/>
    <col min="12" max="12" width="16.75" style="111" customWidth="1"/>
    <col min="13" max="13" width="11.875" style="111" customWidth="1"/>
    <col min="14" max="14" width="8.75" style="111" customWidth="1"/>
    <col min="15" max="15" width="17.875" style="158" customWidth="1"/>
    <col min="16" max="16" width="2.75" style="110" customWidth="1"/>
    <col min="17" max="17" width="11.625" style="110" customWidth="1"/>
    <col min="18" max="18" width="12.625" style="110" customWidth="1"/>
    <col min="19" max="16384" width="9" style="110"/>
  </cols>
  <sheetData>
    <row r="1" spans="1:18" ht="7.5" customHeight="1" x14ac:dyDescent="0.2"/>
    <row r="2" spans="1:18" s="113" customFormat="1" ht="22.5" customHeight="1" thickBot="1" x14ac:dyDescent="0.3">
      <c r="A2" s="403" t="s">
        <v>303</v>
      </c>
      <c r="B2" s="403"/>
      <c r="C2" s="403"/>
      <c r="D2" s="403"/>
      <c r="E2" s="403"/>
      <c r="F2" s="403"/>
      <c r="G2" s="403"/>
      <c r="H2" s="403"/>
      <c r="I2" s="403"/>
      <c r="J2" s="403"/>
      <c r="K2" s="403"/>
      <c r="L2" s="403"/>
      <c r="M2" s="403"/>
      <c r="N2" s="403"/>
      <c r="O2" s="403"/>
    </row>
    <row r="3" spans="1:18" s="117" customFormat="1" ht="16.5" customHeight="1" thickBot="1" x14ac:dyDescent="0.25">
      <c r="A3" s="115" t="s">
        <v>144</v>
      </c>
      <c r="B3" s="116"/>
      <c r="D3" s="118"/>
      <c r="F3" s="261" t="s">
        <v>305</v>
      </c>
      <c r="G3" s="119"/>
      <c r="H3" s="119"/>
      <c r="I3" s="108"/>
      <c r="J3" s="119"/>
      <c r="K3" s="329" t="s">
        <v>306</v>
      </c>
      <c r="L3" s="206"/>
      <c r="M3" s="329"/>
      <c r="N3" s="329"/>
      <c r="O3" s="264"/>
    </row>
    <row r="4" spans="1:18" s="3" customFormat="1" ht="16.5" customHeight="1" x14ac:dyDescent="0.2">
      <c r="A4" s="121" t="s">
        <v>295</v>
      </c>
      <c r="C4" s="117"/>
      <c r="D4" s="118"/>
      <c r="F4" s="117"/>
      <c r="G4" s="122"/>
      <c r="H4" s="122"/>
      <c r="I4" s="159"/>
      <c r="J4" s="122"/>
      <c r="K4" s="117"/>
      <c r="L4" s="117"/>
      <c r="M4" s="117"/>
      <c r="N4" s="117"/>
      <c r="O4" s="160"/>
      <c r="P4" s="117"/>
      <c r="Q4" s="117"/>
    </row>
    <row r="5" spans="1:18" s="3" customFormat="1" ht="16.5" customHeight="1" x14ac:dyDescent="0.25">
      <c r="A5" s="121" t="s">
        <v>321</v>
      </c>
      <c r="C5" s="117"/>
      <c r="D5" s="118"/>
      <c r="F5" s="117"/>
      <c r="G5" s="122"/>
      <c r="H5" s="122"/>
      <c r="I5" s="159"/>
      <c r="J5" s="122"/>
      <c r="K5" s="117"/>
      <c r="L5" s="117"/>
      <c r="M5" s="117"/>
      <c r="N5" s="117"/>
      <c r="O5" s="160"/>
      <c r="P5" s="117"/>
      <c r="Q5" s="117"/>
    </row>
    <row r="6" spans="1:18" s="3" customFormat="1" ht="6" customHeight="1" thickBot="1" x14ac:dyDescent="0.25">
      <c r="A6" s="121"/>
      <c r="C6" s="117"/>
      <c r="D6" s="118"/>
      <c r="F6" s="117"/>
      <c r="G6" s="122"/>
      <c r="H6" s="122"/>
      <c r="I6" s="159"/>
      <c r="J6" s="117"/>
      <c r="K6" s="117"/>
      <c r="L6" s="117"/>
      <c r="M6" s="117"/>
      <c r="N6" s="117"/>
      <c r="O6" s="160"/>
    </row>
    <row r="7" spans="1:18" s="124" customFormat="1" ht="16.5" customHeight="1" thickBot="1" x14ac:dyDescent="0.3">
      <c r="A7" s="421" t="s">
        <v>121</v>
      </c>
      <c r="B7" s="422"/>
      <c r="C7" s="422"/>
      <c r="D7" s="423"/>
      <c r="F7" s="401" t="s">
        <v>123</v>
      </c>
      <c r="G7" s="424"/>
      <c r="H7" s="424"/>
      <c r="I7" s="425"/>
      <c r="J7" s="117"/>
      <c r="K7" s="416" t="s">
        <v>124</v>
      </c>
      <c r="L7" s="420"/>
      <c r="M7" s="420"/>
      <c r="N7" s="420"/>
      <c r="O7" s="417"/>
      <c r="Q7" s="416" t="s">
        <v>335</v>
      </c>
      <c r="R7" s="417"/>
    </row>
    <row r="8" spans="1:18" s="117" customFormat="1" ht="101.25" customHeight="1" thickBot="1" x14ac:dyDescent="0.25">
      <c r="A8" s="125" t="s">
        <v>42</v>
      </c>
      <c r="B8" s="126" t="s">
        <v>120</v>
      </c>
      <c r="C8" s="126" t="s">
        <v>77</v>
      </c>
      <c r="D8" s="127" t="s">
        <v>122</v>
      </c>
      <c r="F8" s="128" t="s">
        <v>304</v>
      </c>
      <c r="G8" s="129" t="s">
        <v>138</v>
      </c>
      <c r="H8" s="130" t="s">
        <v>116</v>
      </c>
      <c r="I8" s="127" t="s">
        <v>117</v>
      </c>
      <c r="J8" s="131"/>
      <c r="K8" s="128" t="s">
        <v>118</v>
      </c>
      <c r="L8" s="129" t="s">
        <v>336</v>
      </c>
      <c r="M8" s="129" t="s">
        <v>339</v>
      </c>
      <c r="N8" s="126" t="s">
        <v>116</v>
      </c>
      <c r="O8" s="127" t="s">
        <v>119</v>
      </c>
      <c r="Q8" s="128" t="s">
        <v>336</v>
      </c>
      <c r="R8" s="325" t="s">
        <v>338</v>
      </c>
    </row>
    <row r="9" spans="1:18" s="124" customFormat="1" ht="16.5" customHeight="1" thickBot="1" x14ac:dyDescent="0.25">
      <c r="A9" s="401" t="s">
        <v>48</v>
      </c>
      <c r="B9" s="402"/>
      <c r="C9" s="402"/>
      <c r="D9" s="132"/>
      <c r="F9" s="418" t="s">
        <v>48</v>
      </c>
      <c r="G9" s="426"/>
      <c r="H9" s="426"/>
      <c r="I9" s="419"/>
      <c r="J9" s="131"/>
      <c r="K9" s="418" t="s">
        <v>48</v>
      </c>
      <c r="L9" s="426"/>
      <c r="M9" s="426"/>
      <c r="N9" s="426"/>
      <c r="O9" s="419"/>
      <c r="Q9" s="418"/>
      <c r="R9" s="419"/>
    </row>
    <row r="10" spans="1:18" s="124" customFormat="1" ht="15.75" x14ac:dyDescent="0.25">
      <c r="A10" s="133" t="s">
        <v>312</v>
      </c>
      <c r="B10" s="134">
        <v>10</v>
      </c>
      <c r="C10" s="135">
        <v>200</v>
      </c>
      <c r="D10" s="136">
        <f>B10*C10</f>
        <v>2000</v>
      </c>
      <c r="F10" s="43"/>
      <c r="G10" s="137">
        <f>F10*C10</f>
        <v>0</v>
      </c>
      <c r="H10" s="138" t="str">
        <f t="shared" ref="H10:H19" si="0">IFERROR(IF(G10=0,"",IF(G10-$D10*$I$3&lt;&gt;0, (G10-$D10*$I$3)/($D10*$I$3), "")),"")</f>
        <v/>
      </c>
      <c r="I10" s="105" t="str">
        <f t="shared" ref="I10:I19" si="1">IF(G10&gt;D10*$I$3,"נא להסביר חריגה כאן","")</f>
        <v/>
      </c>
      <c r="J10" s="117"/>
      <c r="K10" s="42"/>
      <c r="L10" s="40" t="str">
        <f>IF(ISBLANK(K10), "", IF(K10="מאשר", F10, "למלא כמות"))</f>
        <v/>
      </c>
      <c r="M10" s="139" t="str">
        <f>IFERROR(L10*C10,"")</f>
        <v/>
      </c>
      <c r="N10" s="138" t="str">
        <f t="shared" ref="N10:N19" si="2">IFERROR(IF(M10=0,"",IF(M10-$D10*$I$3&lt;&gt;0, (M10-$D10*$I$3)/($D10*$I$3), "")),"")</f>
        <v/>
      </c>
      <c r="O10" s="22"/>
      <c r="Q10" s="343" t="str">
        <f t="shared" ref="Q10:Q19" si="3">L10</f>
        <v/>
      </c>
      <c r="R10" s="344" t="str">
        <f t="shared" ref="R10:R19" si="4">M10</f>
        <v/>
      </c>
    </row>
    <row r="11" spans="1:18" s="124" customFormat="1" ht="16.5" customHeight="1" x14ac:dyDescent="0.2">
      <c r="A11" s="133" t="s">
        <v>311</v>
      </c>
      <c r="B11" s="134">
        <v>1</v>
      </c>
      <c r="C11" s="135">
        <v>1500</v>
      </c>
      <c r="D11" s="136">
        <f t="shared" ref="D11:D18" si="5">B11*C11</f>
        <v>1500</v>
      </c>
      <c r="F11" s="43"/>
      <c r="G11" s="137">
        <f t="shared" ref="G11:G19" si="6">F11*C11</f>
        <v>0</v>
      </c>
      <c r="H11" s="138" t="str">
        <f t="shared" si="0"/>
        <v/>
      </c>
      <c r="I11" s="105" t="str">
        <f t="shared" si="1"/>
        <v/>
      </c>
      <c r="J11" s="117"/>
      <c r="K11" s="42"/>
      <c r="L11" s="40" t="str">
        <f t="shared" ref="L11:L19" si="7">IF(ISBLANK(K11), "", IF(K11="מאשר", F11, "למלא כמות"))</f>
        <v/>
      </c>
      <c r="M11" s="139" t="str">
        <f t="shared" ref="M11:M19" si="8">IFERROR(L11*C11,"")</f>
        <v/>
      </c>
      <c r="N11" s="138" t="str">
        <f t="shared" si="2"/>
        <v/>
      </c>
      <c r="O11" s="22"/>
      <c r="Q11" s="343" t="str">
        <f t="shared" si="3"/>
        <v/>
      </c>
      <c r="R11" s="344" t="str">
        <f t="shared" si="4"/>
        <v/>
      </c>
    </row>
    <row r="12" spans="1:18" s="124" customFormat="1" ht="16.5" customHeight="1" x14ac:dyDescent="0.2">
      <c r="A12" s="140" t="s">
        <v>43</v>
      </c>
      <c r="B12" s="141">
        <v>10</v>
      </c>
      <c r="C12" s="142">
        <v>300</v>
      </c>
      <c r="D12" s="136">
        <f t="shared" si="5"/>
        <v>3000</v>
      </c>
      <c r="F12" s="43"/>
      <c r="G12" s="137">
        <f t="shared" si="6"/>
        <v>0</v>
      </c>
      <c r="H12" s="138" t="str">
        <f t="shared" si="0"/>
        <v/>
      </c>
      <c r="I12" s="105" t="str">
        <f t="shared" si="1"/>
        <v/>
      </c>
      <c r="J12" s="117"/>
      <c r="K12" s="42"/>
      <c r="L12" s="40" t="str">
        <f t="shared" si="7"/>
        <v/>
      </c>
      <c r="M12" s="139" t="str">
        <f t="shared" si="8"/>
        <v/>
      </c>
      <c r="N12" s="138" t="str">
        <f t="shared" si="2"/>
        <v/>
      </c>
      <c r="O12" s="22"/>
      <c r="Q12" s="343" t="str">
        <f t="shared" si="3"/>
        <v/>
      </c>
      <c r="R12" s="344" t="str">
        <f t="shared" si="4"/>
        <v/>
      </c>
    </row>
    <row r="13" spans="1:18" s="124" customFormat="1" ht="15" customHeight="1" x14ac:dyDescent="0.2">
      <c r="A13" s="143" t="s">
        <v>44</v>
      </c>
      <c r="B13" s="141">
        <v>4</v>
      </c>
      <c r="C13" s="142">
        <v>1200</v>
      </c>
      <c r="D13" s="136">
        <f t="shared" si="5"/>
        <v>4800</v>
      </c>
      <c r="F13" s="43"/>
      <c r="G13" s="137">
        <f t="shared" si="6"/>
        <v>0</v>
      </c>
      <c r="H13" s="138" t="str">
        <f t="shared" si="0"/>
        <v/>
      </c>
      <c r="I13" s="105" t="str">
        <f t="shared" si="1"/>
        <v/>
      </c>
      <c r="J13" s="117"/>
      <c r="K13" s="42"/>
      <c r="L13" s="40" t="str">
        <f t="shared" si="7"/>
        <v/>
      </c>
      <c r="M13" s="139" t="str">
        <f t="shared" si="8"/>
        <v/>
      </c>
      <c r="N13" s="138" t="str">
        <f t="shared" si="2"/>
        <v/>
      </c>
      <c r="O13" s="22"/>
      <c r="Q13" s="343" t="str">
        <f t="shared" si="3"/>
        <v/>
      </c>
      <c r="R13" s="344" t="str">
        <f t="shared" si="4"/>
        <v/>
      </c>
    </row>
    <row r="14" spans="1:18" s="124" customFormat="1" ht="16.5" customHeight="1" x14ac:dyDescent="0.2">
      <c r="A14" s="140" t="s">
        <v>270</v>
      </c>
      <c r="B14" s="141">
        <v>4</v>
      </c>
      <c r="C14" s="142">
        <v>550</v>
      </c>
      <c r="D14" s="136">
        <f t="shared" si="5"/>
        <v>2200</v>
      </c>
      <c r="F14" s="43"/>
      <c r="G14" s="137">
        <f t="shared" si="6"/>
        <v>0</v>
      </c>
      <c r="H14" s="138" t="str">
        <f t="shared" si="0"/>
        <v/>
      </c>
      <c r="I14" s="105" t="str">
        <f t="shared" si="1"/>
        <v/>
      </c>
      <c r="J14" s="117"/>
      <c r="K14" s="42"/>
      <c r="L14" s="40" t="str">
        <f t="shared" si="7"/>
        <v/>
      </c>
      <c r="M14" s="139" t="str">
        <f t="shared" si="8"/>
        <v/>
      </c>
      <c r="N14" s="138" t="str">
        <f t="shared" si="2"/>
        <v/>
      </c>
      <c r="O14" s="22"/>
      <c r="Q14" s="343" t="str">
        <f t="shared" si="3"/>
        <v/>
      </c>
      <c r="R14" s="344" t="str">
        <f t="shared" si="4"/>
        <v/>
      </c>
    </row>
    <row r="15" spans="1:18" s="124" customFormat="1" ht="16.5" customHeight="1" x14ac:dyDescent="0.2">
      <c r="A15" s="140" t="s">
        <v>45</v>
      </c>
      <c r="B15" s="141">
        <v>3</v>
      </c>
      <c r="C15" s="142">
        <v>2000</v>
      </c>
      <c r="D15" s="136">
        <f t="shared" si="5"/>
        <v>6000</v>
      </c>
      <c r="F15" s="43"/>
      <c r="G15" s="137">
        <f t="shared" si="6"/>
        <v>0</v>
      </c>
      <c r="H15" s="138" t="str">
        <f t="shared" si="0"/>
        <v/>
      </c>
      <c r="I15" s="105" t="str">
        <f t="shared" si="1"/>
        <v/>
      </c>
      <c r="J15" s="117"/>
      <c r="K15" s="42"/>
      <c r="L15" s="40" t="str">
        <f t="shared" si="7"/>
        <v/>
      </c>
      <c r="M15" s="139" t="str">
        <f t="shared" si="8"/>
        <v/>
      </c>
      <c r="N15" s="138" t="str">
        <f t="shared" si="2"/>
        <v/>
      </c>
      <c r="O15" s="22"/>
      <c r="Q15" s="343" t="str">
        <f t="shared" si="3"/>
        <v/>
      </c>
      <c r="R15" s="344" t="str">
        <f t="shared" si="4"/>
        <v/>
      </c>
    </row>
    <row r="16" spans="1:18" s="124" customFormat="1" ht="16.5" customHeight="1" x14ac:dyDescent="0.2">
      <c r="A16" s="144" t="s">
        <v>202</v>
      </c>
      <c r="B16" s="141">
        <v>1</v>
      </c>
      <c r="C16" s="142">
        <v>400</v>
      </c>
      <c r="D16" s="136">
        <f t="shared" si="5"/>
        <v>400</v>
      </c>
      <c r="F16" s="43"/>
      <c r="G16" s="137">
        <f t="shared" si="6"/>
        <v>0</v>
      </c>
      <c r="H16" s="138" t="str">
        <f t="shared" si="0"/>
        <v/>
      </c>
      <c r="I16" s="105" t="str">
        <f t="shared" si="1"/>
        <v/>
      </c>
      <c r="J16" s="117"/>
      <c r="K16" s="42"/>
      <c r="L16" s="40" t="str">
        <f t="shared" si="7"/>
        <v/>
      </c>
      <c r="M16" s="139" t="str">
        <f t="shared" si="8"/>
        <v/>
      </c>
      <c r="N16" s="138" t="str">
        <f t="shared" si="2"/>
        <v/>
      </c>
      <c r="O16" s="22"/>
      <c r="Q16" s="343" t="str">
        <f t="shared" si="3"/>
        <v/>
      </c>
      <c r="R16" s="344" t="str">
        <f t="shared" si="4"/>
        <v/>
      </c>
    </row>
    <row r="17" spans="1:18" s="124" customFormat="1" ht="16.5" customHeight="1" x14ac:dyDescent="0.2">
      <c r="A17" s="144" t="s">
        <v>150</v>
      </c>
      <c r="B17" s="141">
        <v>1</v>
      </c>
      <c r="C17" s="142">
        <v>800</v>
      </c>
      <c r="D17" s="136">
        <f t="shared" si="5"/>
        <v>800</v>
      </c>
      <c r="F17" s="43"/>
      <c r="G17" s="137">
        <f t="shared" si="6"/>
        <v>0</v>
      </c>
      <c r="H17" s="138" t="str">
        <f t="shared" si="0"/>
        <v/>
      </c>
      <c r="I17" s="105" t="str">
        <f t="shared" si="1"/>
        <v/>
      </c>
      <c r="J17" s="117"/>
      <c r="K17" s="42"/>
      <c r="L17" s="40" t="str">
        <f t="shared" si="7"/>
        <v/>
      </c>
      <c r="M17" s="139" t="str">
        <f t="shared" si="8"/>
        <v/>
      </c>
      <c r="N17" s="138" t="str">
        <f t="shared" si="2"/>
        <v/>
      </c>
      <c r="O17" s="22"/>
      <c r="Q17" s="343" t="str">
        <f t="shared" si="3"/>
        <v/>
      </c>
      <c r="R17" s="344" t="str">
        <f t="shared" si="4"/>
        <v/>
      </c>
    </row>
    <row r="18" spans="1:18" s="124" customFormat="1" ht="16.5" customHeight="1" x14ac:dyDescent="0.2">
      <c r="A18" s="144" t="s">
        <v>272</v>
      </c>
      <c r="B18" s="145">
        <v>1</v>
      </c>
      <c r="C18" s="142">
        <v>1500</v>
      </c>
      <c r="D18" s="136">
        <f t="shared" si="5"/>
        <v>1500</v>
      </c>
      <c r="F18" s="43"/>
      <c r="G18" s="137">
        <f t="shared" si="6"/>
        <v>0</v>
      </c>
      <c r="H18" s="138" t="str">
        <f t="shared" si="0"/>
        <v/>
      </c>
      <c r="I18" s="105" t="str">
        <f t="shared" si="1"/>
        <v/>
      </c>
      <c r="J18" s="117"/>
      <c r="K18" s="42"/>
      <c r="L18" s="40" t="str">
        <f t="shared" si="7"/>
        <v/>
      </c>
      <c r="M18" s="139" t="str">
        <f t="shared" si="8"/>
        <v/>
      </c>
      <c r="N18" s="138" t="str">
        <f t="shared" si="2"/>
        <v/>
      </c>
      <c r="O18" s="22"/>
      <c r="Q18" s="343" t="str">
        <f t="shared" si="3"/>
        <v/>
      </c>
      <c r="R18" s="344" t="str">
        <f t="shared" si="4"/>
        <v/>
      </c>
    </row>
    <row r="19" spans="1:18" s="124" customFormat="1" ht="16.5" customHeight="1" thickBot="1" x14ac:dyDescent="0.25">
      <c r="A19" s="146" t="s">
        <v>273</v>
      </c>
      <c r="B19" s="147">
        <v>1</v>
      </c>
      <c r="C19" s="148">
        <v>300</v>
      </c>
      <c r="D19" s="136">
        <f>B19*C19</f>
        <v>300</v>
      </c>
      <c r="F19" s="43"/>
      <c r="G19" s="137">
        <f t="shared" si="6"/>
        <v>0</v>
      </c>
      <c r="H19" s="138" t="str">
        <f t="shared" si="0"/>
        <v/>
      </c>
      <c r="I19" s="105" t="str">
        <f t="shared" si="1"/>
        <v/>
      </c>
      <c r="J19" s="117"/>
      <c r="K19" s="42"/>
      <c r="L19" s="40" t="str">
        <f t="shared" si="7"/>
        <v/>
      </c>
      <c r="M19" s="139" t="str">
        <f t="shared" si="8"/>
        <v/>
      </c>
      <c r="N19" s="138" t="str">
        <f t="shared" si="2"/>
        <v/>
      </c>
      <c r="O19" s="22"/>
      <c r="Q19" s="343" t="str">
        <f t="shared" si="3"/>
        <v/>
      </c>
      <c r="R19" s="344" t="str">
        <f t="shared" si="4"/>
        <v/>
      </c>
    </row>
    <row r="20" spans="1:18" s="124" customFormat="1" ht="16.5" customHeight="1" thickBot="1" x14ac:dyDescent="0.25">
      <c r="A20" s="401" t="s">
        <v>268</v>
      </c>
      <c r="B20" s="427"/>
      <c r="C20" s="427"/>
      <c r="D20" s="132"/>
      <c r="F20" s="393" t="s">
        <v>268</v>
      </c>
      <c r="G20" s="394"/>
      <c r="H20" s="394"/>
      <c r="I20" s="395"/>
      <c r="J20" s="117"/>
      <c r="K20" s="393" t="s">
        <v>268</v>
      </c>
      <c r="L20" s="394"/>
      <c r="M20" s="394"/>
      <c r="N20" s="394"/>
      <c r="O20" s="395"/>
      <c r="Q20" s="393"/>
      <c r="R20" s="395"/>
    </row>
    <row r="21" spans="1:18" s="124" customFormat="1" ht="19.5" customHeight="1" x14ac:dyDescent="0.2">
      <c r="A21" s="282" t="s">
        <v>206</v>
      </c>
      <c r="B21" s="134">
        <v>1</v>
      </c>
      <c r="C21" s="135">
        <v>5000</v>
      </c>
      <c r="D21" s="136">
        <f t="shared" ref="D21:D25" si="9">B21*C21</f>
        <v>5000</v>
      </c>
      <c r="F21" s="43"/>
      <c r="G21" s="137">
        <f t="shared" ref="G21:G25" si="10">F21*C21</f>
        <v>0</v>
      </c>
      <c r="H21" s="138" t="str">
        <f>IFERROR(IF(G21=0,"",IF(G21-$D21*$I$3&lt;&gt;0, (G21-$D21*$I$3)/($D21*$I$3), "")),"")</f>
        <v/>
      </c>
      <c r="I21" s="105" t="str">
        <f t="shared" ref="I21:I25" si="11">IF(G21&gt;D21*$I$3,"נא להסביר חריגה כאן","")</f>
        <v/>
      </c>
      <c r="J21" s="117"/>
      <c r="K21" s="42"/>
      <c r="L21" s="40" t="str">
        <f t="shared" ref="L21:L25" si="12">IF(ISBLANK(K21), "", IF(K21="מאשר", F21, "למלא כמות"))</f>
        <v/>
      </c>
      <c r="M21" s="139" t="str">
        <f t="shared" ref="M21:M25" si="13">IFERROR(L21*C21,"")</f>
        <v/>
      </c>
      <c r="N21" s="138" t="str">
        <f>IFERROR(IF(M21=0,"",IF(M21-$D21*$I$3&lt;&gt;0, (M21-$D21*$I$3)/($D21*$I$3), "")),"")</f>
        <v/>
      </c>
      <c r="O21" s="22"/>
      <c r="Q21" s="343" t="str">
        <f t="shared" ref="Q21:R25" si="14">L21</f>
        <v/>
      </c>
      <c r="R21" s="344" t="str">
        <f t="shared" si="14"/>
        <v/>
      </c>
    </row>
    <row r="22" spans="1:18" s="124" customFormat="1" ht="16.5" customHeight="1" x14ac:dyDescent="0.2">
      <c r="A22" s="143" t="s">
        <v>191</v>
      </c>
      <c r="B22" s="150">
        <v>1</v>
      </c>
      <c r="C22" s="142">
        <v>3000</v>
      </c>
      <c r="D22" s="136">
        <f t="shared" si="9"/>
        <v>3000</v>
      </c>
      <c r="F22" s="43"/>
      <c r="G22" s="137">
        <f t="shared" si="10"/>
        <v>0</v>
      </c>
      <c r="H22" s="138" t="str">
        <f>IFERROR(IF(G22=0,"",IF(G22-$D22*$I$3&lt;&gt;0, (G22-$D22*$I$3)/($D22*$I$3), "")),"")</f>
        <v/>
      </c>
      <c r="I22" s="105" t="str">
        <f t="shared" si="11"/>
        <v/>
      </c>
      <c r="J22" s="117"/>
      <c r="K22" s="42"/>
      <c r="L22" s="40" t="str">
        <f t="shared" si="12"/>
        <v/>
      </c>
      <c r="M22" s="139" t="str">
        <f t="shared" si="13"/>
        <v/>
      </c>
      <c r="N22" s="138" t="str">
        <f>IFERROR(IF(M22=0,"",IF(M22-$D22*$I$3&lt;&gt;0, (M22-$D22*$I$3)/($D22*$I$3), "")),"")</f>
        <v/>
      </c>
      <c r="O22" s="22"/>
      <c r="Q22" s="343" t="str">
        <f t="shared" si="14"/>
        <v/>
      </c>
      <c r="R22" s="344" t="str">
        <f t="shared" si="14"/>
        <v/>
      </c>
    </row>
    <row r="23" spans="1:18" s="124" customFormat="1" ht="16.5" customHeight="1" x14ac:dyDescent="0.2">
      <c r="A23" s="143" t="s">
        <v>204</v>
      </c>
      <c r="B23" s="150">
        <v>1</v>
      </c>
      <c r="C23" s="142">
        <v>2000</v>
      </c>
      <c r="D23" s="136">
        <f t="shared" si="9"/>
        <v>2000</v>
      </c>
      <c r="F23" s="43"/>
      <c r="G23" s="137">
        <f t="shared" si="10"/>
        <v>0</v>
      </c>
      <c r="H23" s="138" t="str">
        <f>IFERROR(IF(G23=0,"",IF(G23-$D23*$I$3&lt;&gt;0, (G23-$D23*$I$3)/($D23*$I$3), "")),"")</f>
        <v/>
      </c>
      <c r="I23" s="105" t="str">
        <f t="shared" si="11"/>
        <v/>
      </c>
      <c r="J23" s="117"/>
      <c r="K23" s="42"/>
      <c r="L23" s="40" t="str">
        <f t="shared" si="12"/>
        <v/>
      </c>
      <c r="M23" s="139" t="str">
        <f t="shared" si="13"/>
        <v/>
      </c>
      <c r="N23" s="138" t="str">
        <f>IFERROR(IF(M23=0,"",IF(M23-$D23*$I$3&lt;&gt;0, (M23-$D23*$I$3)/($D23*$I$3), "")),"")</f>
        <v/>
      </c>
      <c r="O23" s="22"/>
      <c r="Q23" s="343" t="str">
        <f t="shared" si="14"/>
        <v/>
      </c>
      <c r="R23" s="344" t="str">
        <f t="shared" si="14"/>
        <v/>
      </c>
    </row>
    <row r="24" spans="1:18" s="124" customFormat="1" ht="16.5" customHeight="1" x14ac:dyDescent="0.2">
      <c r="A24" s="143" t="s">
        <v>271</v>
      </c>
      <c r="B24" s="150">
        <v>1</v>
      </c>
      <c r="C24" s="142">
        <v>1500</v>
      </c>
      <c r="D24" s="136">
        <f t="shared" si="9"/>
        <v>1500</v>
      </c>
      <c r="F24" s="43"/>
      <c r="G24" s="137">
        <f t="shared" si="10"/>
        <v>0</v>
      </c>
      <c r="H24" s="138" t="str">
        <f>IFERROR(IF(G24=0,"",IF(G24-$D24*$I$3&lt;&gt;0, (G24-$D24*$I$3)/($D24*$I$3), "")),"")</f>
        <v/>
      </c>
      <c r="I24" s="105" t="str">
        <f t="shared" si="11"/>
        <v/>
      </c>
      <c r="J24" s="117"/>
      <c r="K24" s="42"/>
      <c r="L24" s="40" t="str">
        <f t="shared" si="12"/>
        <v/>
      </c>
      <c r="M24" s="139" t="str">
        <f t="shared" si="13"/>
        <v/>
      </c>
      <c r="N24" s="138" t="str">
        <f>IFERROR(IF(M24=0,"",IF(M24-$D24*$I$3&lt;&gt;0, (M24-$D24*$I$3)/($D24*$I$3), "")),"")</f>
        <v/>
      </c>
      <c r="O24" s="22"/>
      <c r="Q24" s="343" t="str">
        <f t="shared" si="14"/>
        <v/>
      </c>
      <c r="R24" s="344" t="str">
        <f t="shared" si="14"/>
        <v/>
      </c>
    </row>
    <row r="25" spans="1:18" s="124" customFormat="1" ht="16.5" customHeight="1" thickBot="1" x14ac:dyDescent="0.25">
      <c r="A25" s="143" t="s">
        <v>269</v>
      </c>
      <c r="B25" s="151">
        <v>1</v>
      </c>
      <c r="C25" s="148">
        <v>2000</v>
      </c>
      <c r="D25" s="136">
        <f t="shared" si="9"/>
        <v>2000</v>
      </c>
      <c r="F25" s="43"/>
      <c r="G25" s="137">
        <f t="shared" si="10"/>
        <v>0</v>
      </c>
      <c r="H25" s="138" t="str">
        <f>IFERROR(IF(G25=0,"",IF(G25-$D25*$I$3&lt;&gt;0, (G25-$D25*$I$3)/($D25*$I$3), "")),"")</f>
        <v/>
      </c>
      <c r="I25" s="105" t="str">
        <f t="shared" si="11"/>
        <v/>
      </c>
      <c r="J25" s="117"/>
      <c r="K25" s="42"/>
      <c r="L25" s="40" t="str">
        <f t="shared" si="12"/>
        <v/>
      </c>
      <c r="M25" s="139" t="str">
        <f t="shared" si="13"/>
        <v/>
      </c>
      <c r="N25" s="138" t="str">
        <f>IFERROR(IF(M25=0,"",IF(M25-$D25*$I$3&lt;&gt;0, (M25-$D25*$I$3)/($D25*$I$3), "")),"")</f>
        <v/>
      </c>
      <c r="O25" s="22"/>
      <c r="Q25" s="343" t="str">
        <f t="shared" si="14"/>
        <v/>
      </c>
      <c r="R25" s="344" t="str">
        <f t="shared" si="14"/>
        <v/>
      </c>
    </row>
    <row r="26" spans="1:18" s="124" customFormat="1" ht="16.5" customHeight="1" thickBot="1" x14ac:dyDescent="0.25">
      <c r="A26" s="401" t="s">
        <v>181</v>
      </c>
      <c r="B26" s="402"/>
      <c r="C26" s="402"/>
      <c r="D26" s="132"/>
      <c r="F26" s="393" t="s">
        <v>181</v>
      </c>
      <c r="G26" s="396"/>
      <c r="H26" s="396"/>
      <c r="I26" s="397"/>
      <c r="J26" s="117"/>
      <c r="K26" s="393" t="s">
        <v>181</v>
      </c>
      <c r="L26" s="394"/>
      <c r="M26" s="394"/>
      <c r="N26" s="394"/>
      <c r="O26" s="395"/>
      <c r="Q26" s="393"/>
      <c r="R26" s="395"/>
    </row>
    <row r="27" spans="1:18" s="124" customFormat="1" ht="16.5" customHeight="1" x14ac:dyDescent="0.2">
      <c r="A27" s="303" t="s">
        <v>274</v>
      </c>
      <c r="B27" s="304">
        <v>1</v>
      </c>
      <c r="C27" s="304">
        <v>400</v>
      </c>
      <c r="D27" s="305">
        <f t="shared" ref="D27:D31" si="15">B27*C27</f>
        <v>400</v>
      </c>
      <c r="F27" s="43"/>
      <c r="G27" s="137">
        <f t="shared" ref="G27:G31" si="16">F27*C27</f>
        <v>0</v>
      </c>
      <c r="H27" s="138" t="str">
        <f t="shared" ref="H27:H37" si="17">IFERROR(IF(G27=0,"",IF(G27-$D27*$I$3&lt;&gt;0, (G27-$D27*$I$3)/($D27*$I$3), "")),"")</f>
        <v/>
      </c>
      <c r="I27" s="105" t="str">
        <f t="shared" ref="I27:I31" si="18">IF(G27&gt;D27*$I$3,"נא להסביר חריגה כאן","")</f>
        <v/>
      </c>
      <c r="J27" s="117"/>
      <c r="K27" s="42"/>
      <c r="L27" s="40" t="str">
        <f t="shared" ref="L27:L31" si="19">IF(ISBLANK(K27), "", IF(K27="מאשר", F27, "למלא כמות"))</f>
        <v/>
      </c>
      <c r="M27" s="139" t="str">
        <f t="shared" ref="M27:M31" si="20">IFERROR(L27*C27,"")</f>
        <v/>
      </c>
      <c r="N27" s="138" t="str">
        <f>IFERROR(IF(M27=0,"",IF(M27-$D27*$I$3&lt;&gt;0, (M27-$D27*$I$3)/($D27*$I$3), "")),"")</f>
        <v/>
      </c>
      <c r="O27" s="22"/>
      <c r="Q27" s="343" t="str">
        <f t="shared" ref="Q27:R31" si="21">L27</f>
        <v/>
      </c>
      <c r="R27" s="344" t="str">
        <f t="shared" si="21"/>
        <v/>
      </c>
    </row>
    <row r="28" spans="1:18" s="124" customFormat="1" ht="16.5" customHeight="1" x14ac:dyDescent="0.2">
      <c r="A28" s="283" t="s">
        <v>327</v>
      </c>
      <c r="B28" s="150">
        <v>2</v>
      </c>
      <c r="C28" s="142">
        <v>2800</v>
      </c>
      <c r="D28" s="136">
        <f t="shared" si="15"/>
        <v>5600</v>
      </c>
      <c r="F28" s="43"/>
      <c r="G28" s="137">
        <f t="shared" si="16"/>
        <v>0</v>
      </c>
      <c r="H28" s="138" t="str">
        <f t="shared" si="17"/>
        <v/>
      </c>
      <c r="I28" s="105" t="str">
        <f t="shared" si="18"/>
        <v/>
      </c>
      <c r="J28" s="117"/>
      <c r="K28" s="42"/>
      <c r="L28" s="40" t="str">
        <f t="shared" si="19"/>
        <v/>
      </c>
      <c r="M28" s="139" t="str">
        <f t="shared" si="20"/>
        <v/>
      </c>
      <c r="N28" s="138" t="str">
        <f>IFERROR(IF(M28=0,"",IF(M28-$D28*$I$3&lt;&gt;0, (M28-$D28*$I$3)/($D28*$I$3), "")),"")</f>
        <v/>
      </c>
      <c r="O28" s="22"/>
      <c r="Q28" s="343" t="str">
        <f t="shared" si="21"/>
        <v/>
      </c>
      <c r="R28" s="344" t="str">
        <f t="shared" si="21"/>
        <v/>
      </c>
    </row>
    <row r="29" spans="1:18" s="124" customFormat="1" ht="16.5" customHeight="1" x14ac:dyDescent="0.2">
      <c r="A29" s="144" t="s">
        <v>212</v>
      </c>
      <c r="B29" s="152">
        <v>1</v>
      </c>
      <c r="C29" s="142">
        <v>2500</v>
      </c>
      <c r="D29" s="136">
        <f t="shared" si="15"/>
        <v>2500</v>
      </c>
      <c r="F29" s="43"/>
      <c r="G29" s="137">
        <f t="shared" si="16"/>
        <v>0</v>
      </c>
      <c r="H29" s="138" t="str">
        <f t="shared" si="17"/>
        <v/>
      </c>
      <c r="I29" s="105" t="str">
        <f t="shared" si="18"/>
        <v/>
      </c>
      <c r="J29" s="117"/>
      <c r="K29" s="42"/>
      <c r="L29" s="40" t="str">
        <f t="shared" si="19"/>
        <v/>
      </c>
      <c r="M29" s="139" t="str">
        <f t="shared" si="20"/>
        <v/>
      </c>
      <c r="N29" s="138" t="str">
        <f>IFERROR(IF(M29=0,"",IF(M29-$D29*$I$3&lt;&gt;0, (M29-$D29*$I$3)/($D29*$I$3), "")),"")</f>
        <v/>
      </c>
      <c r="O29" s="22"/>
      <c r="Q29" s="343" t="str">
        <f t="shared" si="21"/>
        <v/>
      </c>
      <c r="R29" s="344" t="str">
        <f t="shared" si="21"/>
        <v/>
      </c>
    </row>
    <row r="30" spans="1:18" s="124" customFormat="1" ht="16.5" customHeight="1" x14ac:dyDescent="0.2">
      <c r="A30" s="144" t="s">
        <v>213</v>
      </c>
      <c r="B30" s="152">
        <v>1</v>
      </c>
      <c r="C30" s="142">
        <v>2000</v>
      </c>
      <c r="D30" s="136">
        <f t="shared" si="15"/>
        <v>2000</v>
      </c>
      <c r="F30" s="43"/>
      <c r="G30" s="137">
        <f t="shared" si="16"/>
        <v>0</v>
      </c>
      <c r="H30" s="138" t="str">
        <f t="shared" si="17"/>
        <v/>
      </c>
      <c r="I30" s="105" t="str">
        <f t="shared" si="18"/>
        <v/>
      </c>
      <c r="J30" s="117"/>
      <c r="K30" s="42"/>
      <c r="L30" s="40" t="str">
        <f t="shared" si="19"/>
        <v/>
      </c>
      <c r="M30" s="139" t="str">
        <f t="shared" si="20"/>
        <v/>
      </c>
      <c r="N30" s="138" t="str">
        <f>IFERROR(IF(M30=0,"",IF(M30-$D30*$I$3&lt;&gt;0, (M30-$D30*$I$3)/($D30*$I$3), "")),"")</f>
        <v/>
      </c>
      <c r="O30" s="22"/>
      <c r="Q30" s="343" t="str">
        <f t="shared" si="21"/>
        <v/>
      </c>
      <c r="R30" s="344" t="str">
        <f t="shared" si="21"/>
        <v/>
      </c>
    </row>
    <row r="31" spans="1:18" s="124" customFormat="1" ht="16.5" customHeight="1" thickBot="1" x14ac:dyDescent="0.25">
      <c r="A31" s="306" t="s">
        <v>79</v>
      </c>
      <c r="B31" s="307">
        <v>2</v>
      </c>
      <c r="C31" s="308">
        <v>1200</v>
      </c>
      <c r="D31" s="309">
        <f t="shared" si="15"/>
        <v>2400</v>
      </c>
      <c r="F31" s="43"/>
      <c r="G31" s="137">
        <f t="shared" si="16"/>
        <v>0</v>
      </c>
      <c r="H31" s="138" t="str">
        <f t="shared" si="17"/>
        <v/>
      </c>
      <c r="I31" s="105" t="str">
        <f t="shared" si="18"/>
        <v/>
      </c>
      <c r="J31" s="117"/>
      <c r="K31" s="42"/>
      <c r="L31" s="40" t="str">
        <f t="shared" si="19"/>
        <v/>
      </c>
      <c r="M31" s="139" t="str">
        <f t="shared" si="20"/>
        <v/>
      </c>
      <c r="N31" s="138" t="str">
        <f>IFERROR(IF(M31=0,"",IF(M31-$D31*$I$3&lt;&gt;0, (M31-$D31*$I$3)/($D31*$I$3), "")),"")</f>
        <v/>
      </c>
      <c r="O31" s="22"/>
      <c r="Q31" s="343" t="str">
        <f t="shared" si="21"/>
        <v/>
      </c>
      <c r="R31" s="344" t="str">
        <f t="shared" si="21"/>
        <v/>
      </c>
    </row>
    <row r="32" spans="1:18" customFormat="1" thickBot="1" x14ac:dyDescent="0.25">
      <c r="A32" s="428" t="s">
        <v>341</v>
      </c>
      <c r="B32" s="402"/>
      <c r="C32" s="402"/>
      <c r="D32" s="132"/>
      <c r="E32" s="124"/>
      <c r="F32" s="393" t="s">
        <v>182</v>
      </c>
      <c r="G32" s="394"/>
      <c r="H32" s="394"/>
      <c r="I32" s="395"/>
      <c r="J32" s="117"/>
      <c r="K32" s="393" t="s">
        <v>182</v>
      </c>
      <c r="L32" s="394"/>
      <c r="M32" s="394"/>
      <c r="N32" s="394"/>
      <c r="O32" s="395"/>
      <c r="Q32" s="393"/>
      <c r="R32" s="395"/>
    </row>
    <row r="33" spans="1:18" customFormat="1" ht="15.75" x14ac:dyDescent="0.25">
      <c r="A33" s="162" t="s">
        <v>183</v>
      </c>
      <c r="B33" s="149">
        <v>1</v>
      </c>
      <c r="C33" s="135">
        <v>14000</v>
      </c>
      <c r="D33" s="136">
        <f t="shared" ref="D33:D36" si="22">B33*C33</f>
        <v>14000</v>
      </c>
      <c r="E33" s="124"/>
      <c r="F33" s="43"/>
      <c r="G33" s="137">
        <f t="shared" ref="G33:G36" si="23">F33*C33</f>
        <v>0</v>
      </c>
      <c r="H33" s="138" t="str">
        <f t="shared" ref="H33:H36" si="24">IFERROR(IF(G33=0,"",IF(G33-$D33*$I$3&lt;&gt;0, (G33-$D33*$I$3)/($D33*$I$3), "")),"")</f>
        <v/>
      </c>
      <c r="I33" s="105" t="str">
        <f t="shared" ref="I33:I37" si="25">IF(G33&gt;D33*$I$3,"נא להסביר חריגה כאן","")</f>
        <v/>
      </c>
      <c r="J33" s="117"/>
      <c r="K33" s="42"/>
      <c r="L33" s="40" t="str">
        <f t="shared" ref="L33:L36" si="26">IF(ISBLANK(K33), "", IF(K33="מאשר", F33, "למלא כמות"))</f>
        <v/>
      </c>
      <c r="M33" s="139" t="str">
        <f t="shared" ref="M33:M36" si="27">IFERROR(L33*C33,"")</f>
        <v/>
      </c>
      <c r="N33" s="138" t="str">
        <f t="shared" ref="N33:N36" si="28">IFERROR(IF(M33=0,"",IF(M33-$D33*$I$3&lt;&gt;0, (M33-$D33*$I$3)/($D33*$I$3), "")),"")</f>
        <v/>
      </c>
      <c r="O33" s="22"/>
      <c r="Q33" s="343" t="str">
        <f t="shared" ref="Q33:R36" si="29">L33</f>
        <v/>
      </c>
      <c r="R33" s="344" t="str">
        <f t="shared" si="29"/>
        <v/>
      </c>
    </row>
    <row r="34" spans="1:18" customFormat="1" ht="15.75" x14ac:dyDescent="0.25">
      <c r="A34" s="144" t="s">
        <v>184</v>
      </c>
      <c r="B34" s="152">
        <v>1</v>
      </c>
      <c r="C34" s="142">
        <v>19000</v>
      </c>
      <c r="D34" s="136">
        <f t="shared" si="22"/>
        <v>19000</v>
      </c>
      <c r="E34" s="124"/>
      <c r="F34" s="43"/>
      <c r="G34" s="137">
        <f t="shared" si="23"/>
        <v>0</v>
      </c>
      <c r="H34" s="138" t="str">
        <f t="shared" si="24"/>
        <v/>
      </c>
      <c r="I34" s="105" t="str">
        <f t="shared" si="25"/>
        <v/>
      </c>
      <c r="J34" s="117"/>
      <c r="K34" s="42"/>
      <c r="L34" s="40" t="str">
        <f t="shared" si="26"/>
        <v/>
      </c>
      <c r="M34" s="139" t="str">
        <f t="shared" si="27"/>
        <v/>
      </c>
      <c r="N34" s="138" t="str">
        <f t="shared" si="28"/>
        <v/>
      </c>
      <c r="O34" s="22"/>
      <c r="Q34" s="343" t="str">
        <f t="shared" si="29"/>
        <v/>
      </c>
      <c r="R34" s="344" t="str">
        <f t="shared" si="29"/>
        <v/>
      </c>
    </row>
    <row r="35" spans="1:18" customFormat="1" ht="15.75" x14ac:dyDescent="0.25">
      <c r="A35" s="146" t="s">
        <v>185</v>
      </c>
      <c r="B35" s="163">
        <v>1</v>
      </c>
      <c r="C35" s="135">
        <v>12000</v>
      </c>
      <c r="D35" s="136">
        <f t="shared" si="22"/>
        <v>12000</v>
      </c>
      <c r="E35" s="124"/>
      <c r="F35" s="43"/>
      <c r="G35" s="137">
        <f t="shared" si="23"/>
        <v>0</v>
      </c>
      <c r="H35" s="138" t="str">
        <f t="shared" si="24"/>
        <v/>
      </c>
      <c r="I35" s="105" t="str">
        <f t="shared" si="25"/>
        <v/>
      </c>
      <c r="J35" s="117"/>
      <c r="K35" s="42"/>
      <c r="L35" s="40" t="str">
        <f t="shared" si="26"/>
        <v/>
      </c>
      <c r="M35" s="139" t="str">
        <f t="shared" si="27"/>
        <v/>
      </c>
      <c r="N35" s="138" t="str">
        <f t="shared" si="28"/>
        <v/>
      </c>
      <c r="O35" s="22"/>
      <c r="Q35" s="343" t="str">
        <f t="shared" si="29"/>
        <v/>
      </c>
      <c r="R35" s="344" t="str">
        <f t="shared" si="29"/>
        <v/>
      </c>
    </row>
    <row r="36" spans="1:18" customFormat="1" ht="31.5" thickBot="1" x14ac:dyDescent="0.3">
      <c r="A36" s="146" t="s">
        <v>324</v>
      </c>
      <c r="B36" s="182">
        <v>1</v>
      </c>
      <c r="C36" s="135">
        <v>5000</v>
      </c>
      <c r="D36" s="136">
        <f t="shared" si="22"/>
        <v>5000</v>
      </c>
      <c r="E36" s="124"/>
      <c r="F36" s="43"/>
      <c r="G36" s="156">
        <f t="shared" si="23"/>
        <v>0</v>
      </c>
      <c r="H36" s="138" t="str">
        <f t="shared" si="24"/>
        <v/>
      </c>
      <c r="I36" s="105" t="str">
        <f t="shared" si="25"/>
        <v/>
      </c>
      <c r="J36" s="117"/>
      <c r="K36" s="42"/>
      <c r="L36" s="41" t="str">
        <f t="shared" si="26"/>
        <v/>
      </c>
      <c r="M36" s="156" t="str">
        <f t="shared" si="27"/>
        <v/>
      </c>
      <c r="N36" s="138" t="str">
        <f t="shared" si="28"/>
        <v/>
      </c>
      <c r="O36" s="107"/>
      <c r="Q36" s="343" t="str">
        <f t="shared" si="29"/>
        <v/>
      </c>
      <c r="R36" s="344" t="str">
        <f t="shared" si="29"/>
        <v/>
      </c>
    </row>
    <row r="37" spans="1:18" s="124" customFormat="1" ht="16.5" customHeight="1" thickBot="1" x14ac:dyDescent="0.25">
      <c r="A37" s="398" t="s">
        <v>46</v>
      </c>
      <c r="B37" s="399"/>
      <c r="C37" s="400"/>
      <c r="D37" s="279">
        <f>SUM(D10:D36)</f>
        <v>98900</v>
      </c>
      <c r="E37" s="271"/>
      <c r="F37" s="272"/>
      <c r="G37" s="279">
        <f>SUM(G10:G31)</f>
        <v>0</v>
      </c>
      <c r="H37" s="273" t="str">
        <f t="shared" si="17"/>
        <v/>
      </c>
      <c r="I37" s="274" t="str">
        <f t="shared" si="25"/>
        <v/>
      </c>
      <c r="J37" s="275"/>
      <c r="K37" s="276"/>
      <c r="L37" s="277"/>
      <c r="M37" s="279">
        <f>SUM(M10:M31)</f>
        <v>0</v>
      </c>
      <c r="N37" s="273" t="str">
        <f t="shared" ref="N37" si="30">IF(M37=0,"",IF(M37-$D37*$I$3&lt;&gt;0, (M37-$D37*$I$3)/($D37*$I$3), ""))</f>
        <v/>
      </c>
      <c r="O37" s="278"/>
      <c r="Q37" s="321"/>
      <c r="R37" s="279">
        <f>SUM(R10:R31)</f>
        <v>0</v>
      </c>
    </row>
    <row r="38" spans="1:18" ht="16.5" customHeight="1" x14ac:dyDescent="0.25">
      <c r="A38" s="270" t="s">
        <v>323</v>
      </c>
    </row>
  </sheetData>
  <sheetProtection algorithmName="SHA-512" hashValue="pBI71am43L8S21zIlT532s3qva1ndETX2E76Zxig7GQ5GSmSFCg3uS0xLfmvIbFtfeeAAxfEWJUsx6+BEztSnw==" saltValue="9jQXuQHft9O2vNFpg2+CLw==" spinCount="100000" sheet="1" formatCells="0" formatColumns="0" formatRows="0"/>
  <mergeCells count="22">
    <mergeCell ref="Q32:R32"/>
    <mergeCell ref="A37:C37"/>
    <mergeCell ref="A9:C9"/>
    <mergeCell ref="A20:C20"/>
    <mergeCell ref="A26:C26"/>
    <mergeCell ref="K26:O26"/>
    <mergeCell ref="F26:I26"/>
    <mergeCell ref="A32:C32"/>
    <mergeCell ref="F32:I32"/>
    <mergeCell ref="K32:O32"/>
    <mergeCell ref="Q7:R7"/>
    <mergeCell ref="Q9:R9"/>
    <mergeCell ref="Q20:R20"/>
    <mergeCell ref="Q26:R26"/>
    <mergeCell ref="A2:O2"/>
    <mergeCell ref="K7:O7"/>
    <mergeCell ref="A7:D7"/>
    <mergeCell ref="F7:I7"/>
    <mergeCell ref="K20:O20"/>
    <mergeCell ref="F9:I9"/>
    <mergeCell ref="K9:O9"/>
    <mergeCell ref="F20:I20"/>
  </mergeCells>
  <conditionalFormatting sqref="H10:H19">
    <cfRule type="cellIs" dxfId="29" priority="22" operator="greaterThan">
      <formula>0</formula>
    </cfRule>
  </conditionalFormatting>
  <conditionalFormatting sqref="H21:H25">
    <cfRule type="cellIs" dxfId="28" priority="9" operator="greaterThan">
      <formula>0</formula>
    </cfRule>
  </conditionalFormatting>
  <conditionalFormatting sqref="H27:H31">
    <cfRule type="cellIs" dxfId="27" priority="8" operator="greaterThan">
      <formula>0</formula>
    </cfRule>
  </conditionalFormatting>
  <conditionalFormatting sqref="H33:H37">
    <cfRule type="cellIs" dxfId="26" priority="1" operator="greaterThan">
      <formula>0</formula>
    </cfRule>
  </conditionalFormatting>
  <conditionalFormatting sqref="N10:N19">
    <cfRule type="cellIs" dxfId="25" priority="21" operator="greaterThan">
      <formula>0</formula>
    </cfRule>
  </conditionalFormatting>
  <conditionalFormatting sqref="N21:N25">
    <cfRule type="cellIs" dxfId="24" priority="12" operator="greaterThan">
      <formula>0</formula>
    </cfRule>
  </conditionalFormatting>
  <conditionalFormatting sqref="N27:N31">
    <cfRule type="cellIs" dxfId="23" priority="11" operator="greaterThan">
      <formula>0</formula>
    </cfRule>
  </conditionalFormatting>
  <conditionalFormatting sqref="N33:N37">
    <cfRule type="cellIs" dxfId="22" priority="2" operator="greaterThan">
      <formula>0</formula>
    </cfRule>
  </conditionalFormatting>
  <dataValidations count="3">
    <dataValidation type="list" allowBlank="1" showInputMessage="1" showErrorMessage="1" errorTitle="שימו לב" error="ניתן להגיש בקשה רק עד 4 כיתות" sqref="I3" xr:uid="{00000000-0002-0000-0400-000000000000}">
      <formula1>"1,2,3,4"</formula1>
    </dataValidation>
    <dataValidation type="list" allowBlank="1" showInputMessage="1" showErrorMessage="1" sqref="O3" xr:uid="{00000000-0002-0000-0400-000001000000}">
      <formula1>"1,2,3,4"</formula1>
    </dataValidation>
    <dataValidation type="list" allowBlank="1" showInputMessage="1" showErrorMessage="1" sqref="K21:K25 K10:K19 K27:K31 K33:K36" xr:uid="{00000000-0002-0000-0400-000002000000}">
      <formula1>"מאשר, מאשר חלקי"</formula1>
    </dataValidation>
  </dataValidations>
  <pageMargins left="0.7" right="0.7" top="0.75" bottom="0.75" header="0.3" footer="0.3"/>
  <pageSetup paperSize="9" scale="94" orientation="portrait"/>
  <colBreaks count="1" manualBreakCount="1">
    <brk id="10"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orksheet______7"/>
  <dimension ref="A1:R45"/>
  <sheetViews>
    <sheetView rightToLeft="1" zoomScaleNormal="100" workbookViewId="0">
      <pane ySplit="6" topLeftCell="A7" activePane="bottomLeft" state="frozen"/>
      <selection pane="bottomLeft"/>
    </sheetView>
  </sheetViews>
  <sheetFormatPr defaultColWidth="9" defaultRowHeight="14.25" customHeight="1" x14ac:dyDescent="0.2"/>
  <cols>
    <col min="1" max="1" width="39.375" customWidth="1"/>
    <col min="2" max="2" width="9.75" style="164" customWidth="1"/>
    <col min="3" max="3" width="12.125" style="164" customWidth="1"/>
    <col min="4" max="4" width="12.25" style="165" customWidth="1"/>
    <col min="5" max="5" width="1.75" style="164" customWidth="1"/>
    <col min="6" max="6" width="12.125" style="164" customWidth="1"/>
    <col min="7" max="7" width="10" style="164" customWidth="1"/>
    <col min="8" max="8" width="9" style="164" customWidth="1"/>
    <col min="9" max="9" width="21.125" style="164" customWidth="1"/>
    <col min="10" max="10" width="1.375" style="164" customWidth="1"/>
    <col min="11" max="11" width="10" style="164" customWidth="1"/>
    <col min="12" max="12" width="11.25" style="164" customWidth="1"/>
    <col min="13" max="13" width="9" style="164"/>
    <col min="14" max="14" width="9.75" style="164" customWidth="1"/>
    <col min="15" max="15" width="18.125" style="164" customWidth="1"/>
    <col min="16" max="16" width="1.625" customWidth="1"/>
    <col min="17" max="17" width="10.125" style="164" customWidth="1"/>
    <col min="18" max="18" width="11.25" style="164" customWidth="1"/>
  </cols>
  <sheetData>
    <row r="1" spans="1:18" ht="6.75" customHeight="1" x14ac:dyDescent="0.2"/>
    <row r="2" spans="1:18" s="166" customFormat="1" ht="24" thickBot="1" x14ac:dyDescent="0.4">
      <c r="A2" s="429" t="s">
        <v>143</v>
      </c>
      <c r="B2" s="429"/>
      <c r="C2" s="429"/>
      <c r="D2" s="429"/>
      <c r="E2" s="429"/>
      <c r="F2" s="429"/>
      <c r="G2" s="429"/>
      <c r="H2" s="429"/>
      <c r="I2" s="429"/>
      <c r="J2" s="429"/>
      <c r="K2" s="429"/>
      <c r="L2" s="429"/>
      <c r="M2" s="429"/>
      <c r="N2" s="429"/>
      <c r="O2" s="429"/>
    </row>
    <row r="3" spans="1:18" s="120" customFormat="1" ht="14.25" customHeight="1" thickBot="1" x14ac:dyDescent="0.25">
      <c r="A3" s="119" t="s">
        <v>144</v>
      </c>
      <c r="B3" s="167"/>
      <c r="C3" s="168"/>
      <c r="D3" s="117"/>
      <c r="E3" s="117"/>
      <c r="F3" s="117"/>
      <c r="G3" s="117"/>
      <c r="H3" s="117"/>
      <c r="I3" s="169"/>
      <c r="J3" s="117"/>
      <c r="K3" s="170"/>
      <c r="L3" s="117"/>
      <c r="M3" s="170"/>
      <c r="N3" s="117"/>
      <c r="O3" s="171"/>
      <c r="Q3" s="117"/>
      <c r="R3" s="170"/>
    </row>
    <row r="4" spans="1:18" s="120" customFormat="1" ht="9" customHeight="1" thickBot="1" x14ac:dyDescent="0.25">
      <c r="A4" s="172"/>
      <c r="B4" s="117"/>
      <c r="C4" s="118"/>
      <c r="D4" s="117"/>
      <c r="E4" s="117"/>
      <c r="F4" s="117"/>
      <c r="G4" s="117"/>
      <c r="H4" s="117"/>
      <c r="I4" s="122"/>
      <c r="J4" s="117"/>
      <c r="K4" s="117"/>
      <c r="L4" s="117"/>
      <c r="M4" s="117"/>
      <c r="N4" s="117"/>
      <c r="O4" s="117"/>
      <c r="Q4" s="117"/>
      <c r="R4" s="117"/>
    </row>
    <row r="5" spans="1:18" s="120" customFormat="1" ht="14.25" customHeight="1" thickBot="1" x14ac:dyDescent="0.3">
      <c r="A5" s="430" t="s">
        <v>125</v>
      </c>
      <c r="B5" s="431"/>
      <c r="C5" s="431"/>
      <c r="D5" s="432"/>
      <c r="E5" s="117"/>
      <c r="F5" s="401" t="s">
        <v>123</v>
      </c>
      <c r="G5" s="424"/>
      <c r="H5" s="424"/>
      <c r="I5" s="425"/>
      <c r="J5" s="117"/>
      <c r="K5" s="401" t="s">
        <v>314</v>
      </c>
      <c r="L5" s="424"/>
      <c r="M5" s="424"/>
      <c r="N5" s="424"/>
      <c r="O5" s="425"/>
      <c r="Q5" s="401" t="s">
        <v>335</v>
      </c>
      <c r="R5" s="425"/>
    </row>
    <row r="6" spans="1:18" ht="48" thickBot="1" x14ac:dyDescent="0.25">
      <c r="A6" s="173" t="s">
        <v>42</v>
      </c>
      <c r="B6" s="174" t="s">
        <v>145</v>
      </c>
      <c r="C6" s="174" t="s">
        <v>77</v>
      </c>
      <c r="D6" s="175" t="s">
        <v>78</v>
      </c>
      <c r="E6" s="176"/>
      <c r="F6" s="177" t="s">
        <v>146</v>
      </c>
      <c r="G6" s="178" t="s">
        <v>115</v>
      </c>
      <c r="H6" s="179" t="s">
        <v>116</v>
      </c>
      <c r="I6" s="175" t="s">
        <v>117</v>
      </c>
      <c r="J6" s="176"/>
      <c r="K6" s="177" t="s">
        <v>147</v>
      </c>
      <c r="L6" s="178" t="s">
        <v>148</v>
      </c>
      <c r="M6" s="178" t="s">
        <v>131</v>
      </c>
      <c r="N6" s="174" t="s">
        <v>116</v>
      </c>
      <c r="O6" s="175" t="s">
        <v>149</v>
      </c>
      <c r="Q6" s="177" t="s">
        <v>148</v>
      </c>
      <c r="R6" s="326" t="s">
        <v>131</v>
      </c>
    </row>
    <row r="7" spans="1:18" ht="14.25" customHeight="1" thickBot="1" x14ac:dyDescent="0.25">
      <c r="A7" s="401" t="s">
        <v>48</v>
      </c>
      <c r="B7" s="402"/>
      <c r="C7" s="402"/>
      <c r="D7" s="132"/>
      <c r="E7" s="117"/>
      <c r="F7" s="401" t="str">
        <f>A7</f>
        <v>ריהוט</v>
      </c>
      <c r="G7" s="424"/>
      <c r="H7" s="424"/>
      <c r="I7" s="425"/>
      <c r="J7" s="131"/>
      <c r="K7" s="401" t="str">
        <f>A7</f>
        <v>ריהוט</v>
      </c>
      <c r="L7" s="424"/>
      <c r="M7" s="424"/>
      <c r="N7" s="424"/>
      <c r="O7" s="425"/>
      <c r="Q7" s="401"/>
      <c r="R7" s="425"/>
    </row>
    <row r="8" spans="1:18" ht="14.25" customHeight="1" x14ac:dyDescent="0.2">
      <c r="A8" s="280" t="s">
        <v>150</v>
      </c>
      <c r="B8" s="141">
        <v>1</v>
      </c>
      <c r="C8" s="141">
        <v>800</v>
      </c>
      <c r="D8" s="281">
        <f>B8*C8</f>
        <v>800</v>
      </c>
      <c r="E8" s="117"/>
      <c r="F8" s="20"/>
      <c r="G8" s="139">
        <f t="shared" ref="G8" si="0">F8*C8</f>
        <v>0</v>
      </c>
      <c r="H8" s="180" t="str">
        <f t="shared" ref="H8" si="1">IF(G8=0,"",IF(OR(G8-$D8&gt;0,G8-$D8&lt;0), (G8-$D8)/$D8, ""))</f>
        <v/>
      </c>
      <c r="I8" s="21" t="str">
        <f t="shared" ref="I8" si="2">IF(F8&gt;B8,"נא להסביר חריגה כאן","")</f>
        <v/>
      </c>
      <c r="J8" s="117"/>
      <c r="K8" s="42"/>
      <c r="L8" s="40" t="str">
        <f>IF(ISBLANK(K8), "", IF(K8="מאשר", F8, "למלא כמות"))</f>
        <v/>
      </c>
      <c r="M8" s="139" t="str">
        <f t="shared" ref="M8" si="3">IFERROR(L8*C8,"")</f>
        <v/>
      </c>
      <c r="N8" s="180" t="str">
        <f t="shared" ref="N8" si="4">IFERROR(IF(M8=0,"",IF(OR(M8-$D8&gt;0,M8-$D8&lt;0), (M8-$D8)/$D8, "")),"")</f>
        <v/>
      </c>
      <c r="O8" s="106"/>
      <c r="Q8" s="343" t="str">
        <f t="shared" ref="Q8:Q17" si="5">L8</f>
        <v/>
      </c>
      <c r="R8" s="344" t="str">
        <f t="shared" ref="R8:R17" si="6">M8</f>
        <v/>
      </c>
    </row>
    <row r="9" spans="1:18" ht="14.25" customHeight="1" x14ac:dyDescent="0.2">
      <c r="A9" s="280" t="s">
        <v>151</v>
      </c>
      <c r="B9" s="141">
        <v>1</v>
      </c>
      <c r="C9" s="141">
        <v>600</v>
      </c>
      <c r="D9" s="281">
        <f t="shared" ref="D9:D41" si="7">B9*C9</f>
        <v>600</v>
      </c>
      <c r="E9" s="117"/>
      <c r="F9" s="20"/>
      <c r="G9" s="139">
        <f t="shared" ref="G9:G17" si="8">F9*C9</f>
        <v>0</v>
      </c>
      <c r="H9" s="180" t="str">
        <f t="shared" ref="H9:H17" si="9">IF(G9=0,"",IF(OR(G9-$D9&gt;0,G9-$D9&lt;0), (G9-$D9)/$D9, ""))</f>
        <v/>
      </c>
      <c r="I9" s="21" t="str">
        <f t="shared" ref="I9:I17" si="10">IF(F9&gt;B9,"נא להסביר חריגה כאן","")</f>
        <v/>
      </c>
      <c r="J9" s="117"/>
      <c r="K9" s="42"/>
      <c r="L9" s="40" t="str">
        <f t="shared" ref="L9:L17" si="11">IF(ISBLANK(K9), "", IF(K9="מאשר", F9, "למלא כמות"))</f>
        <v/>
      </c>
      <c r="M9" s="139" t="str">
        <f t="shared" ref="M9:M17" si="12">IFERROR(L9*C9,"")</f>
        <v/>
      </c>
      <c r="N9" s="180" t="str">
        <f t="shared" ref="N9:N17" si="13">IFERROR(IF(M9=0,"",IF(OR(M9-$D9&gt;0,M9-$D9&lt;0), (M9-$D9)/$D9, "")),"")</f>
        <v/>
      </c>
      <c r="O9" s="106"/>
      <c r="Q9" s="343" t="str">
        <f t="shared" si="5"/>
        <v/>
      </c>
      <c r="R9" s="344" t="str">
        <f t="shared" si="6"/>
        <v/>
      </c>
    </row>
    <row r="10" spans="1:18" ht="14.25" customHeight="1" x14ac:dyDescent="0.2">
      <c r="A10" s="280" t="s">
        <v>152</v>
      </c>
      <c r="B10" s="141">
        <v>1</v>
      </c>
      <c r="C10" s="141">
        <v>850</v>
      </c>
      <c r="D10" s="281">
        <f t="shared" si="7"/>
        <v>850</v>
      </c>
      <c r="E10" s="117"/>
      <c r="F10" s="20"/>
      <c r="G10" s="139">
        <f t="shared" si="8"/>
        <v>0</v>
      </c>
      <c r="H10" s="180" t="str">
        <f t="shared" si="9"/>
        <v/>
      </c>
      <c r="I10" s="21" t="str">
        <f t="shared" si="10"/>
        <v/>
      </c>
      <c r="J10" s="117"/>
      <c r="K10" s="42"/>
      <c r="L10" s="40" t="str">
        <f t="shared" si="11"/>
        <v/>
      </c>
      <c r="M10" s="139" t="str">
        <f t="shared" si="12"/>
        <v/>
      </c>
      <c r="N10" s="180" t="str">
        <f t="shared" si="13"/>
        <v/>
      </c>
      <c r="O10" s="106"/>
      <c r="Q10" s="343" t="str">
        <f t="shared" si="5"/>
        <v/>
      </c>
      <c r="R10" s="344" t="str">
        <f t="shared" si="6"/>
        <v/>
      </c>
    </row>
    <row r="11" spans="1:18" ht="14.25" customHeight="1" x14ac:dyDescent="0.2">
      <c r="A11" s="280" t="s">
        <v>153</v>
      </c>
      <c r="B11" s="141">
        <v>1</v>
      </c>
      <c r="C11" s="141">
        <v>2600</v>
      </c>
      <c r="D11" s="281">
        <f t="shared" si="7"/>
        <v>2600</v>
      </c>
      <c r="E11" s="117"/>
      <c r="F11" s="20"/>
      <c r="G11" s="139">
        <f t="shared" si="8"/>
        <v>0</v>
      </c>
      <c r="H11" s="180" t="str">
        <f t="shared" si="9"/>
        <v/>
      </c>
      <c r="I11" s="21" t="str">
        <f t="shared" si="10"/>
        <v/>
      </c>
      <c r="J11" s="117"/>
      <c r="K11" s="42"/>
      <c r="L11" s="40" t="str">
        <f t="shared" si="11"/>
        <v/>
      </c>
      <c r="M11" s="139" t="str">
        <f t="shared" si="12"/>
        <v/>
      </c>
      <c r="N11" s="180" t="str">
        <f t="shared" si="13"/>
        <v/>
      </c>
      <c r="O11" s="106"/>
      <c r="Q11" s="343" t="str">
        <f t="shared" si="5"/>
        <v/>
      </c>
      <c r="R11" s="344" t="str">
        <f t="shared" si="6"/>
        <v/>
      </c>
    </row>
    <row r="12" spans="1:18" ht="14.25" customHeight="1" x14ac:dyDescent="0.2">
      <c r="A12" s="280" t="s">
        <v>47</v>
      </c>
      <c r="B12" s="141">
        <v>1</v>
      </c>
      <c r="C12" s="141">
        <v>650</v>
      </c>
      <c r="D12" s="281">
        <f t="shared" si="7"/>
        <v>650</v>
      </c>
      <c r="E12" s="117"/>
      <c r="F12" s="20"/>
      <c r="G12" s="139">
        <f t="shared" si="8"/>
        <v>0</v>
      </c>
      <c r="H12" s="180" t="str">
        <f t="shared" si="9"/>
        <v/>
      </c>
      <c r="I12" s="21" t="str">
        <f t="shared" si="10"/>
        <v/>
      </c>
      <c r="J12" s="117"/>
      <c r="K12" s="42"/>
      <c r="L12" s="40" t="str">
        <f t="shared" si="11"/>
        <v/>
      </c>
      <c r="M12" s="139" t="str">
        <f t="shared" si="12"/>
        <v/>
      </c>
      <c r="N12" s="180" t="str">
        <f t="shared" si="13"/>
        <v/>
      </c>
      <c r="O12" s="106"/>
      <c r="Q12" s="343" t="str">
        <f t="shared" si="5"/>
        <v/>
      </c>
      <c r="R12" s="344" t="str">
        <f t="shared" si="6"/>
        <v/>
      </c>
    </row>
    <row r="13" spans="1:18" ht="14.25" customHeight="1" x14ac:dyDescent="0.2">
      <c r="A13" s="280" t="s">
        <v>155</v>
      </c>
      <c r="B13" s="141">
        <v>3</v>
      </c>
      <c r="C13" s="141">
        <v>150</v>
      </c>
      <c r="D13" s="281">
        <f t="shared" si="7"/>
        <v>450</v>
      </c>
      <c r="E13" s="117"/>
      <c r="F13" s="20"/>
      <c r="G13" s="139">
        <f t="shared" si="8"/>
        <v>0</v>
      </c>
      <c r="H13" s="180" t="str">
        <f t="shared" si="9"/>
        <v/>
      </c>
      <c r="I13" s="21" t="str">
        <f t="shared" si="10"/>
        <v/>
      </c>
      <c r="J13" s="117"/>
      <c r="K13" s="42"/>
      <c r="L13" s="40" t="str">
        <f t="shared" si="11"/>
        <v/>
      </c>
      <c r="M13" s="139" t="str">
        <f t="shared" si="12"/>
        <v/>
      </c>
      <c r="N13" s="180" t="str">
        <f t="shared" si="13"/>
        <v/>
      </c>
      <c r="O13" s="106"/>
      <c r="Q13" s="343" t="str">
        <f t="shared" si="5"/>
        <v/>
      </c>
      <c r="R13" s="344" t="str">
        <f t="shared" si="6"/>
        <v/>
      </c>
    </row>
    <row r="14" spans="1:18" ht="14.25" customHeight="1" x14ac:dyDescent="0.2">
      <c r="A14" s="280" t="s">
        <v>156</v>
      </c>
      <c r="B14" s="141">
        <v>1</v>
      </c>
      <c r="C14" s="141">
        <v>1000</v>
      </c>
      <c r="D14" s="281">
        <f t="shared" si="7"/>
        <v>1000</v>
      </c>
      <c r="E14" s="117"/>
      <c r="F14" s="20"/>
      <c r="G14" s="139">
        <f t="shared" si="8"/>
        <v>0</v>
      </c>
      <c r="H14" s="180" t="str">
        <f t="shared" si="9"/>
        <v/>
      </c>
      <c r="I14" s="21" t="str">
        <f t="shared" si="10"/>
        <v/>
      </c>
      <c r="J14" s="117"/>
      <c r="K14" s="42"/>
      <c r="L14" s="40" t="str">
        <f t="shared" si="11"/>
        <v/>
      </c>
      <c r="M14" s="139" t="str">
        <f t="shared" si="12"/>
        <v/>
      </c>
      <c r="N14" s="180" t="str">
        <f t="shared" si="13"/>
        <v/>
      </c>
      <c r="O14" s="106"/>
      <c r="Q14" s="343" t="str">
        <f t="shared" si="5"/>
        <v/>
      </c>
      <c r="R14" s="344" t="str">
        <f t="shared" si="6"/>
        <v/>
      </c>
    </row>
    <row r="15" spans="1:18" ht="14.25" customHeight="1" x14ac:dyDescent="0.2">
      <c r="A15" s="280" t="s">
        <v>157</v>
      </c>
      <c r="B15" s="141">
        <v>1</v>
      </c>
      <c r="C15" s="141">
        <v>2000</v>
      </c>
      <c r="D15" s="281">
        <f t="shared" si="7"/>
        <v>2000</v>
      </c>
      <c r="E15" s="117"/>
      <c r="F15" s="20"/>
      <c r="G15" s="139">
        <f t="shared" si="8"/>
        <v>0</v>
      </c>
      <c r="H15" s="180" t="str">
        <f t="shared" si="9"/>
        <v/>
      </c>
      <c r="I15" s="21" t="str">
        <f t="shared" si="10"/>
        <v/>
      </c>
      <c r="J15" s="117"/>
      <c r="K15" s="42"/>
      <c r="L15" s="40" t="str">
        <f t="shared" si="11"/>
        <v/>
      </c>
      <c r="M15" s="139" t="str">
        <f t="shared" si="12"/>
        <v/>
      </c>
      <c r="N15" s="180" t="str">
        <f t="shared" si="13"/>
        <v/>
      </c>
      <c r="O15" s="106"/>
      <c r="Q15" s="343" t="str">
        <f t="shared" si="5"/>
        <v/>
      </c>
      <c r="R15" s="344" t="str">
        <f t="shared" si="6"/>
        <v/>
      </c>
    </row>
    <row r="16" spans="1:18" ht="14.25" customHeight="1" x14ac:dyDescent="0.2">
      <c r="A16" s="280" t="s">
        <v>158</v>
      </c>
      <c r="B16" s="141">
        <v>2</v>
      </c>
      <c r="C16" s="141">
        <v>2000</v>
      </c>
      <c r="D16" s="281">
        <f t="shared" si="7"/>
        <v>4000</v>
      </c>
      <c r="E16" s="117"/>
      <c r="F16" s="20"/>
      <c r="G16" s="139">
        <f t="shared" si="8"/>
        <v>0</v>
      </c>
      <c r="H16" s="180" t="str">
        <f t="shared" si="9"/>
        <v/>
      </c>
      <c r="I16" s="21" t="str">
        <f t="shared" si="10"/>
        <v/>
      </c>
      <c r="J16" s="117"/>
      <c r="K16" s="42"/>
      <c r="L16" s="40" t="str">
        <f t="shared" si="11"/>
        <v/>
      </c>
      <c r="M16" s="139" t="str">
        <f t="shared" si="12"/>
        <v/>
      </c>
      <c r="N16" s="180" t="str">
        <f t="shared" si="13"/>
        <v/>
      </c>
      <c r="O16" s="106"/>
      <c r="Q16" s="343" t="str">
        <f t="shared" si="5"/>
        <v/>
      </c>
      <c r="R16" s="344" t="str">
        <f t="shared" si="6"/>
        <v/>
      </c>
    </row>
    <row r="17" spans="1:18" ht="14.25" customHeight="1" thickBot="1" x14ac:dyDescent="0.25">
      <c r="A17" s="280" t="s">
        <v>159</v>
      </c>
      <c r="B17" s="141">
        <v>1</v>
      </c>
      <c r="C17" s="141">
        <v>500</v>
      </c>
      <c r="D17" s="281">
        <f t="shared" si="7"/>
        <v>500</v>
      </c>
      <c r="E17" s="117"/>
      <c r="F17" s="20"/>
      <c r="G17" s="139">
        <f t="shared" si="8"/>
        <v>0</v>
      </c>
      <c r="H17" s="180" t="str">
        <f t="shared" si="9"/>
        <v/>
      </c>
      <c r="I17" s="21" t="str">
        <f t="shared" si="10"/>
        <v/>
      </c>
      <c r="J17" s="117"/>
      <c r="K17" s="42"/>
      <c r="L17" s="40" t="str">
        <f t="shared" si="11"/>
        <v/>
      </c>
      <c r="M17" s="139" t="str">
        <f t="shared" si="12"/>
        <v/>
      </c>
      <c r="N17" s="180" t="str">
        <f t="shared" si="13"/>
        <v/>
      </c>
      <c r="O17" s="106"/>
      <c r="Q17" s="343" t="str">
        <f t="shared" si="5"/>
        <v/>
      </c>
      <c r="R17" s="344" t="str">
        <f t="shared" si="6"/>
        <v/>
      </c>
    </row>
    <row r="18" spans="1:18" ht="14.25" customHeight="1" thickBot="1" x14ac:dyDescent="0.25">
      <c r="A18" s="401" t="s">
        <v>160</v>
      </c>
      <c r="B18" s="402"/>
      <c r="C18" s="402"/>
      <c r="D18" s="132"/>
      <c r="E18" s="117"/>
      <c r="F18" s="401" t="str">
        <f>A18</f>
        <v>תנועה</v>
      </c>
      <c r="G18" s="424"/>
      <c r="H18" s="424"/>
      <c r="I18" s="425"/>
      <c r="J18" s="131"/>
      <c r="K18" s="401" t="str">
        <f>A18</f>
        <v>תנועה</v>
      </c>
      <c r="L18" s="424"/>
      <c r="M18" s="424"/>
      <c r="N18" s="424"/>
      <c r="O18" s="425"/>
      <c r="Q18" s="401"/>
      <c r="R18" s="425"/>
    </row>
    <row r="19" spans="1:18" ht="14.25" customHeight="1" x14ac:dyDescent="0.2">
      <c r="A19" s="280" t="s">
        <v>161</v>
      </c>
      <c r="B19" s="141">
        <v>3</v>
      </c>
      <c r="C19" s="141">
        <v>300</v>
      </c>
      <c r="D19" s="281">
        <f t="shared" si="7"/>
        <v>900</v>
      </c>
      <c r="E19" s="117"/>
      <c r="F19" s="20"/>
      <c r="G19" s="139">
        <f t="shared" ref="G19:G35" si="14">F19*C19</f>
        <v>0</v>
      </c>
      <c r="H19" s="180" t="str">
        <f t="shared" ref="H19:H35" si="15">IF(G19=0,"",IF(OR(G19-$D19&gt;0,G19-$D19&lt;0), (G19-$D19)/$D19, ""))</f>
        <v/>
      </c>
      <c r="I19" s="21" t="str">
        <f t="shared" ref="I19:I35" si="16">IF(F19&gt;B19,"נא להסביר חריגה כאן","")</f>
        <v/>
      </c>
      <c r="J19" s="117"/>
      <c r="K19" s="42"/>
      <c r="L19" s="40" t="str">
        <f t="shared" ref="L19:L35" si="17">IF(ISBLANK(K19), "", IF(K19="מאשר", F19, "למלא כמות"))</f>
        <v/>
      </c>
      <c r="M19" s="139" t="str">
        <f t="shared" ref="M19:M35" si="18">IFERROR(L19*C19,"")</f>
        <v/>
      </c>
      <c r="N19" s="180" t="str">
        <f t="shared" ref="N19:N35" si="19">IFERROR(IF(M19=0,"",IF(OR(M19-$D19&gt;0,M19-$D19&lt;0), (M19-$D19)/$D19, "")),"")</f>
        <v/>
      </c>
      <c r="O19" s="106"/>
      <c r="Q19" s="343" t="str">
        <f t="shared" ref="Q19:Q35" si="20">L19</f>
        <v/>
      </c>
      <c r="R19" s="344" t="str">
        <f t="shared" ref="R19:R35" si="21">M19</f>
        <v/>
      </c>
    </row>
    <row r="20" spans="1:18" ht="14.25" customHeight="1" x14ac:dyDescent="0.2">
      <c r="A20" s="280" t="s">
        <v>162</v>
      </c>
      <c r="B20" s="141">
        <v>2</v>
      </c>
      <c r="C20" s="141">
        <v>500</v>
      </c>
      <c r="D20" s="281">
        <f t="shared" si="7"/>
        <v>1000</v>
      </c>
      <c r="E20" s="117"/>
      <c r="F20" s="20"/>
      <c r="G20" s="139">
        <f t="shared" si="14"/>
        <v>0</v>
      </c>
      <c r="H20" s="180" t="str">
        <f t="shared" si="15"/>
        <v/>
      </c>
      <c r="I20" s="21" t="str">
        <f t="shared" si="16"/>
        <v/>
      </c>
      <c r="J20" s="117"/>
      <c r="K20" s="42"/>
      <c r="L20" s="40" t="str">
        <f t="shared" si="17"/>
        <v/>
      </c>
      <c r="M20" s="139" t="str">
        <f t="shared" si="18"/>
        <v/>
      </c>
      <c r="N20" s="180" t="str">
        <f t="shared" si="19"/>
        <v/>
      </c>
      <c r="O20" s="106"/>
      <c r="Q20" s="343" t="str">
        <f t="shared" si="20"/>
        <v/>
      </c>
      <c r="R20" s="344" t="str">
        <f t="shared" si="21"/>
        <v/>
      </c>
    </row>
    <row r="21" spans="1:18" ht="14.25" customHeight="1" x14ac:dyDescent="0.2">
      <c r="A21" s="280" t="s">
        <v>163</v>
      </c>
      <c r="B21" s="141">
        <v>1</v>
      </c>
      <c r="C21" s="141">
        <v>2500</v>
      </c>
      <c r="D21" s="281">
        <f t="shared" si="7"/>
        <v>2500</v>
      </c>
      <c r="E21" s="117"/>
      <c r="F21" s="20"/>
      <c r="G21" s="139">
        <f t="shared" si="14"/>
        <v>0</v>
      </c>
      <c r="H21" s="180" t="str">
        <f t="shared" si="15"/>
        <v/>
      </c>
      <c r="I21" s="21" t="str">
        <f t="shared" si="16"/>
        <v/>
      </c>
      <c r="J21" s="117"/>
      <c r="K21" s="42"/>
      <c r="L21" s="40" t="str">
        <f t="shared" si="17"/>
        <v/>
      </c>
      <c r="M21" s="139" t="str">
        <f t="shared" si="18"/>
        <v/>
      </c>
      <c r="N21" s="180" t="str">
        <f t="shared" si="19"/>
        <v/>
      </c>
      <c r="O21" s="106"/>
      <c r="Q21" s="343" t="str">
        <f t="shared" si="20"/>
        <v/>
      </c>
      <c r="R21" s="344" t="str">
        <f t="shared" si="21"/>
        <v/>
      </c>
    </row>
    <row r="22" spans="1:18" ht="14.25" customHeight="1" x14ac:dyDescent="0.2">
      <c r="A22" s="280" t="s">
        <v>164</v>
      </c>
      <c r="B22" s="141">
        <v>1</v>
      </c>
      <c r="C22" s="141">
        <v>1000</v>
      </c>
      <c r="D22" s="281">
        <f t="shared" si="7"/>
        <v>1000</v>
      </c>
      <c r="E22" s="117"/>
      <c r="F22" s="20"/>
      <c r="G22" s="139">
        <f t="shared" si="14"/>
        <v>0</v>
      </c>
      <c r="H22" s="180" t="str">
        <f t="shared" si="15"/>
        <v/>
      </c>
      <c r="I22" s="21" t="str">
        <f t="shared" si="16"/>
        <v/>
      </c>
      <c r="J22" s="117"/>
      <c r="K22" s="42"/>
      <c r="L22" s="40" t="str">
        <f t="shared" si="17"/>
        <v/>
      </c>
      <c r="M22" s="139" t="str">
        <f t="shared" si="18"/>
        <v/>
      </c>
      <c r="N22" s="180" t="str">
        <f t="shared" si="19"/>
        <v/>
      </c>
      <c r="O22" s="106"/>
      <c r="Q22" s="343" t="str">
        <f t="shared" si="20"/>
        <v/>
      </c>
      <c r="R22" s="344" t="str">
        <f t="shared" si="21"/>
        <v/>
      </c>
    </row>
    <row r="23" spans="1:18" ht="14.25" customHeight="1" x14ac:dyDescent="0.2">
      <c r="A23" s="280" t="s">
        <v>165</v>
      </c>
      <c r="B23" s="141">
        <v>1</v>
      </c>
      <c r="C23" s="141">
        <v>1500</v>
      </c>
      <c r="D23" s="281">
        <f t="shared" si="7"/>
        <v>1500</v>
      </c>
      <c r="E23" s="117"/>
      <c r="F23" s="20"/>
      <c r="G23" s="139">
        <f t="shared" si="14"/>
        <v>0</v>
      </c>
      <c r="H23" s="180" t="str">
        <f t="shared" si="15"/>
        <v/>
      </c>
      <c r="I23" s="21" t="str">
        <f t="shared" si="16"/>
        <v/>
      </c>
      <c r="J23" s="117"/>
      <c r="K23" s="42"/>
      <c r="L23" s="40" t="str">
        <f t="shared" si="17"/>
        <v/>
      </c>
      <c r="M23" s="139" t="str">
        <f t="shared" si="18"/>
        <v/>
      </c>
      <c r="N23" s="180" t="str">
        <f t="shared" si="19"/>
        <v/>
      </c>
      <c r="O23" s="106"/>
      <c r="Q23" s="343" t="str">
        <f t="shared" si="20"/>
        <v/>
      </c>
      <c r="R23" s="344" t="str">
        <f t="shared" si="21"/>
        <v/>
      </c>
    </row>
    <row r="24" spans="1:18" ht="14.25" customHeight="1" x14ac:dyDescent="0.2">
      <c r="A24" s="280" t="s">
        <v>166</v>
      </c>
      <c r="B24" s="141">
        <v>1</v>
      </c>
      <c r="C24" s="141">
        <v>1200</v>
      </c>
      <c r="D24" s="281">
        <f t="shared" si="7"/>
        <v>1200</v>
      </c>
      <c r="E24" s="117"/>
      <c r="F24" s="20"/>
      <c r="G24" s="139">
        <f t="shared" si="14"/>
        <v>0</v>
      </c>
      <c r="H24" s="180" t="str">
        <f t="shared" si="15"/>
        <v/>
      </c>
      <c r="I24" s="21" t="str">
        <f t="shared" si="16"/>
        <v/>
      </c>
      <c r="J24" s="117"/>
      <c r="K24" s="42"/>
      <c r="L24" s="40" t="str">
        <f t="shared" si="17"/>
        <v/>
      </c>
      <c r="M24" s="139" t="str">
        <f t="shared" si="18"/>
        <v/>
      </c>
      <c r="N24" s="180" t="str">
        <f t="shared" si="19"/>
        <v/>
      </c>
      <c r="O24" s="106"/>
      <c r="Q24" s="343" t="str">
        <f t="shared" si="20"/>
        <v/>
      </c>
      <c r="R24" s="344" t="str">
        <f t="shared" si="21"/>
        <v/>
      </c>
    </row>
    <row r="25" spans="1:18" ht="14.25" customHeight="1" x14ac:dyDescent="0.2">
      <c r="A25" s="280" t="s">
        <v>167</v>
      </c>
      <c r="B25" s="141">
        <v>1</v>
      </c>
      <c r="C25" s="141">
        <v>1500</v>
      </c>
      <c r="D25" s="281">
        <f t="shared" si="7"/>
        <v>1500</v>
      </c>
      <c r="E25" s="117"/>
      <c r="F25" s="20"/>
      <c r="G25" s="139">
        <f t="shared" si="14"/>
        <v>0</v>
      </c>
      <c r="H25" s="180" t="str">
        <f t="shared" si="15"/>
        <v/>
      </c>
      <c r="I25" s="21" t="str">
        <f t="shared" si="16"/>
        <v/>
      </c>
      <c r="J25" s="117"/>
      <c r="K25" s="42"/>
      <c r="L25" s="40" t="str">
        <f t="shared" si="17"/>
        <v/>
      </c>
      <c r="M25" s="139" t="str">
        <f t="shared" si="18"/>
        <v/>
      </c>
      <c r="N25" s="180" t="str">
        <f t="shared" si="19"/>
        <v/>
      </c>
      <c r="O25" s="106"/>
      <c r="Q25" s="343" t="str">
        <f t="shared" si="20"/>
        <v/>
      </c>
      <c r="R25" s="344" t="str">
        <f t="shared" si="21"/>
        <v/>
      </c>
    </row>
    <row r="26" spans="1:18" ht="14.25" customHeight="1" x14ac:dyDescent="0.2">
      <c r="A26" s="280" t="s">
        <v>168</v>
      </c>
      <c r="B26" s="141">
        <v>1</v>
      </c>
      <c r="C26" s="141">
        <v>1100</v>
      </c>
      <c r="D26" s="281">
        <f t="shared" si="7"/>
        <v>1100</v>
      </c>
      <c r="E26" s="117"/>
      <c r="F26" s="20"/>
      <c r="G26" s="139">
        <f t="shared" si="14"/>
        <v>0</v>
      </c>
      <c r="H26" s="180" t="str">
        <f t="shared" si="15"/>
        <v/>
      </c>
      <c r="I26" s="21" t="str">
        <f t="shared" si="16"/>
        <v/>
      </c>
      <c r="J26" s="117"/>
      <c r="K26" s="42"/>
      <c r="L26" s="40" t="str">
        <f t="shared" si="17"/>
        <v/>
      </c>
      <c r="M26" s="139" t="str">
        <f t="shared" si="18"/>
        <v/>
      </c>
      <c r="N26" s="180" t="str">
        <f t="shared" si="19"/>
        <v/>
      </c>
      <c r="O26" s="106"/>
      <c r="Q26" s="343" t="str">
        <f t="shared" si="20"/>
        <v/>
      </c>
      <c r="R26" s="344" t="str">
        <f t="shared" si="21"/>
        <v/>
      </c>
    </row>
    <row r="27" spans="1:18" ht="14.25" customHeight="1" x14ac:dyDescent="0.2">
      <c r="A27" s="280" t="s">
        <v>169</v>
      </c>
      <c r="B27" s="141">
        <v>1</v>
      </c>
      <c r="C27" s="141">
        <v>300</v>
      </c>
      <c r="D27" s="281">
        <f t="shared" si="7"/>
        <v>300</v>
      </c>
      <c r="E27" s="117"/>
      <c r="F27" s="20"/>
      <c r="G27" s="139">
        <f t="shared" si="14"/>
        <v>0</v>
      </c>
      <c r="H27" s="180" t="str">
        <f t="shared" si="15"/>
        <v/>
      </c>
      <c r="I27" s="21" t="str">
        <f t="shared" si="16"/>
        <v/>
      </c>
      <c r="J27" s="117"/>
      <c r="K27" s="42"/>
      <c r="L27" s="40" t="str">
        <f t="shared" si="17"/>
        <v/>
      </c>
      <c r="M27" s="139" t="str">
        <f t="shared" si="18"/>
        <v/>
      </c>
      <c r="N27" s="180" t="str">
        <f t="shared" si="19"/>
        <v/>
      </c>
      <c r="O27" s="106"/>
      <c r="Q27" s="343" t="str">
        <f t="shared" si="20"/>
        <v/>
      </c>
      <c r="R27" s="344" t="str">
        <f t="shared" si="21"/>
        <v/>
      </c>
    </row>
    <row r="28" spans="1:18" ht="14.25" customHeight="1" x14ac:dyDescent="0.2">
      <c r="A28" s="280" t="s">
        <v>170</v>
      </c>
      <c r="B28" s="141">
        <v>1</v>
      </c>
      <c r="C28" s="141">
        <v>2800</v>
      </c>
      <c r="D28" s="281">
        <f t="shared" si="7"/>
        <v>2800</v>
      </c>
      <c r="E28" s="117"/>
      <c r="F28" s="20"/>
      <c r="G28" s="139">
        <f t="shared" si="14"/>
        <v>0</v>
      </c>
      <c r="H28" s="180" t="str">
        <f t="shared" si="15"/>
        <v/>
      </c>
      <c r="I28" s="21" t="str">
        <f t="shared" si="16"/>
        <v/>
      </c>
      <c r="J28" s="117"/>
      <c r="K28" s="42"/>
      <c r="L28" s="40" t="str">
        <f t="shared" si="17"/>
        <v/>
      </c>
      <c r="M28" s="139" t="str">
        <f t="shared" si="18"/>
        <v/>
      </c>
      <c r="N28" s="180" t="str">
        <f t="shared" si="19"/>
        <v/>
      </c>
      <c r="O28" s="106"/>
      <c r="Q28" s="343" t="str">
        <f t="shared" si="20"/>
        <v/>
      </c>
      <c r="R28" s="344" t="str">
        <f t="shared" si="21"/>
        <v/>
      </c>
    </row>
    <row r="29" spans="1:18" ht="28.5" customHeight="1" x14ac:dyDescent="0.2">
      <c r="A29" s="280" t="s">
        <v>171</v>
      </c>
      <c r="B29" s="141">
        <v>1</v>
      </c>
      <c r="C29" s="141">
        <v>1000</v>
      </c>
      <c r="D29" s="281">
        <f t="shared" si="7"/>
        <v>1000</v>
      </c>
      <c r="E29" s="117"/>
      <c r="F29" s="20"/>
      <c r="G29" s="139">
        <f t="shared" si="14"/>
        <v>0</v>
      </c>
      <c r="H29" s="180" t="str">
        <f t="shared" si="15"/>
        <v/>
      </c>
      <c r="I29" s="21" t="str">
        <f t="shared" si="16"/>
        <v/>
      </c>
      <c r="J29" s="117"/>
      <c r="K29" s="42"/>
      <c r="L29" s="40" t="str">
        <f t="shared" si="17"/>
        <v/>
      </c>
      <c r="M29" s="139" t="str">
        <f t="shared" si="18"/>
        <v/>
      </c>
      <c r="N29" s="180" t="str">
        <f t="shared" si="19"/>
        <v/>
      </c>
      <c r="O29" s="106"/>
      <c r="Q29" s="343" t="str">
        <f t="shared" si="20"/>
        <v/>
      </c>
      <c r="R29" s="344" t="str">
        <f t="shared" si="21"/>
        <v/>
      </c>
    </row>
    <row r="30" spans="1:18" ht="17.25" customHeight="1" x14ac:dyDescent="0.2">
      <c r="A30" s="280" t="s">
        <v>275</v>
      </c>
      <c r="B30" s="141">
        <v>1</v>
      </c>
      <c r="C30" s="141">
        <v>2000</v>
      </c>
      <c r="D30" s="281">
        <f t="shared" si="7"/>
        <v>2000</v>
      </c>
      <c r="E30" s="117"/>
      <c r="F30" s="20"/>
      <c r="G30" s="139">
        <f t="shared" si="14"/>
        <v>0</v>
      </c>
      <c r="H30" s="180" t="str">
        <f t="shared" si="15"/>
        <v/>
      </c>
      <c r="I30" s="21" t="str">
        <f t="shared" si="16"/>
        <v/>
      </c>
      <c r="J30" s="117"/>
      <c r="K30" s="42"/>
      <c r="L30" s="40" t="str">
        <f t="shared" si="17"/>
        <v/>
      </c>
      <c r="M30" s="139" t="str">
        <f t="shared" si="18"/>
        <v/>
      </c>
      <c r="N30" s="180" t="str">
        <f t="shared" si="19"/>
        <v/>
      </c>
      <c r="O30" s="106"/>
      <c r="Q30" s="343" t="str">
        <f t="shared" si="20"/>
        <v/>
      </c>
      <c r="R30" s="344" t="str">
        <f t="shared" si="21"/>
        <v/>
      </c>
    </row>
    <row r="31" spans="1:18" ht="74.25" customHeight="1" x14ac:dyDescent="0.2">
      <c r="A31" s="280" t="s">
        <v>276</v>
      </c>
      <c r="B31" s="141">
        <v>1</v>
      </c>
      <c r="C31" s="141">
        <v>3500</v>
      </c>
      <c r="D31" s="281">
        <f t="shared" si="7"/>
        <v>3500</v>
      </c>
      <c r="E31" s="117"/>
      <c r="F31" s="20"/>
      <c r="G31" s="139">
        <f t="shared" si="14"/>
        <v>0</v>
      </c>
      <c r="H31" s="180" t="str">
        <f t="shared" si="15"/>
        <v/>
      </c>
      <c r="I31" s="21" t="str">
        <f t="shared" si="16"/>
        <v/>
      </c>
      <c r="J31" s="117"/>
      <c r="K31" s="42"/>
      <c r="L31" s="40" t="str">
        <f t="shared" si="17"/>
        <v/>
      </c>
      <c r="M31" s="139" t="str">
        <f t="shared" si="18"/>
        <v/>
      </c>
      <c r="N31" s="180" t="str">
        <f t="shared" si="19"/>
        <v/>
      </c>
      <c r="O31" s="106"/>
      <c r="Q31" s="343" t="str">
        <f t="shared" si="20"/>
        <v/>
      </c>
      <c r="R31" s="344" t="str">
        <f t="shared" si="21"/>
        <v/>
      </c>
    </row>
    <row r="32" spans="1:18" ht="47.25" customHeight="1" x14ac:dyDescent="0.2">
      <c r="A32" s="280" t="s">
        <v>173</v>
      </c>
      <c r="B32" s="141">
        <v>1</v>
      </c>
      <c r="C32" s="141">
        <v>3000</v>
      </c>
      <c r="D32" s="281">
        <f t="shared" si="7"/>
        <v>3000</v>
      </c>
      <c r="E32" s="117"/>
      <c r="F32" s="20"/>
      <c r="G32" s="139">
        <f t="shared" si="14"/>
        <v>0</v>
      </c>
      <c r="H32" s="180" t="str">
        <f t="shared" si="15"/>
        <v/>
      </c>
      <c r="I32" s="21" t="str">
        <f t="shared" si="16"/>
        <v/>
      </c>
      <c r="J32" s="117"/>
      <c r="K32" s="42"/>
      <c r="L32" s="40" t="str">
        <f t="shared" si="17"/>
        <v/>
      </c>
      <c r="M32" s="139" t="str">
        <f t="shared" si="18"/>
        <v/>
      </c>
      <c r="N32" s="180" t="str">
        <f t="shared" si="19"/>
        <v/>
      </c>
      <c r="O32" s="106"/>
      <c r="Q32" s="343" t="str">
        <f t="shared" si="20"/>
        <v/>
      </c>
      <c r="R32" s="344" t="str">
        <f t="shared" si="21"/>
        <v/>
      </c>
    </row>
    <row r="33" spans="1:18" ht="14.25" customHeight="1" x14ac:dyDescent="0.2">
      <c r="A33" s="280" t="s">
        <v>174</v>
      </c>
      <c r="B33" s="141">
        <v>1</v>
      </c>
      <c r="C33" s="141">
        <v>2800</v>
      </c>
      <c r="D33" s="281">
        <f t="shared" si="7"/>
        <v>2800</v>
      </c>
      <c r="E33" s="117"/>
      <c r="F33" s="20"/>
      <c r="G33" s="139">
        <f t="shared" si="14"/>
        <v>0</v>
      </c>
      <c r="H33" s="180" t="str">
        <f t="shared" si="15"/>
        <v/>
      </c>
      <c r="I33" s="21" t="str">
        <f t="shared" si="16"/>
        <v/>
      </c>
      <c r="J33" s="117"/>
      <c r="K33" s="42"/>
      <c r="L33" s="40" t="str">
        <f t="shared" si="17"/>
        <v/>
      </c>
      <c r="M33" s="139" t="str">
        <f t="shared" si="18"/>
        <v/>
      </c>
      <c r="N33" s="180" t="str">
        <f t="shared" si="19"/>
        <v/>
      </c>
      <c r="O33" s="106"/>
      <c r="Q33" s="343" t="str">
        <f t="shared" si="20"/>
        <v/>
      </c>
      <c r="R33" s="344" t="str">
        <f t="shared" si="21"/>
        <v/>
      </c>
    </row>
    <row r="34" spans="1:18" ht="14.25" customHeight="1" x14ac:dyDescent="0.2">
      <c r="A34" s="280" t="s">
        <v>175</v>
      </c>
      <c r="B34" s="141">
        <v>1</v>
      </c>
      <c r="C34" s="141">
        <v>7000</v>
      </c>
      <c r="D34" s="281">
        <f t="shared" si="7"/>
        <v>7000</v>
      </c>
      <c r="E34" s="117"/>
      <c r="F34" s="20"/>
      <c r="G34" s="139">
        <f t="shared" si="14"/>
        <v>0</v>
      </c>
      <c r="H34" s="180" t="str">
        <f t="shared" si="15"/>
        <v/>
      </c>
      <c r="I34" s="21" t="str">
        <f t="shared" si="16"/>
        <v/>
      </c>
      <c r="J34" s="117"/>
      <c r="K34" s="42"/>
      <c r="L34" s="40" t="str">
        <f t="shared" si="17"/>
        <v/>
      </c>
      <c r="M34" s="139" t="str">
        <f t="shared" si="18"/>
        <v/>
      </c>
      <c r="N34" s="180" t="str">
        <f t="shared" si="19"/>
        <v/>
      </c>
      <c r="O34" s="106"/>
      <c r="Q34" s="343" t="str">
        <f t="shared" si="20"/>
        <v/>
      </c>
      <c r="R34" s="344" t="str">
        <f t="shared" si="21"/>
        <v/>
      </c>
    </row>
    <row r="35" spans="1:18" ht="14.25" customHeight="1" thickBot="1" x14ac:dyDescent="0.25">
      <c r="A35" s="280" t="s">
        <v>176</v>
      </c>
      <c r="B35" s="141">
        <v>1</v>
      </c>
      <c r="C35" s="141">
        <v>450</v>
      </c>
      <c r="D35" s="281">
        <f t="shared" si="7"/>
        <v>450</v>
      </c>
      <c r="E35" s="117"/>
      <c r="F35" s="20"/>
      <c r="G35" s="139">
        <f t="shared" si="14"/>
        <v>0</v>
      </c>
      <c r="H35" s="180" t="str">
        <f t="shared" si="15"/>
        <v/>
      </c>
      <c r="I35" s="21" t="str">
        <f t="shared" si="16"/>
        <v/>
      </c>
      <c r="J35" s="117"/>
      <c r="K35" s="42"/>
      <c r="L35" s="40" t="str">
        <f t="shared" si="17"/>
        <v/>
      </c>
      <c r="M35" s="139" t="str">
        <f t="shared" si="18"/>
        <v/>
      </c>
      <c r="N35" s="180" t="str">
        <f t="shared" si="19"/>
        <v/>
      </c>
      <c r="O35" s="106"/>
      <c r="Q35" s="343" t="str">
        <f t="shared" si="20"/>
        <v/>
      </c>
      <c r="R35" s="344" t="str">
        <f t="shared" si="21"/>
        <v/>
      </c>
    </row>
    <row r="36" spans="1:18" ht="14.25" customHeight="1" thickBot="1" x14ac:dyDescent="0.25">
      <c r="A36" s="401" t="s">
        <v>177</v>
      </c>
      <c r="B36" s="402"/>
      <c r="C36" s="402"/>
      <c r="D36" s="132"/>
      <c r="E36" s="131"/>
      <c r="F36" s="401" t="str">
        <f>A36</f>
        <v>משחק, אמצעי טיפול והערכות</v>
      </c>
      <c r="G36" s="424"/>
      <c r="H36" s="424"/>
      <c r="I36" s="425"/>
      <c r="J36" s="131"/>
      <c r="K36" s="401" t="str">
        <f>A36</f>
        <v>משחק, אמצעי טיפול והערכות</v>
      </c>
      <c r="L36" s="424"/>
      <c r="M36" s="424"/>
      <c r="N36" s="424"/>
      <c r="O36" s="425"/>
      <c r="Q36" s="401"/>
      <c r="R36" s="425"/>
    </row>
    <row r="37" spans="1:18" ht="33" customHeight="1" x14ac:dyDescent="0.2">
      <c r="A37" s="280" t="s">
        <v>178</v>
      </c>
      <c r="B37" s="141">
        <v>1</v>
      </c>
      <c r="C37" s="141">
        <v>5000</v>
      </c>
      <c r="D37" s="281">
        <f t="shared" si="7"/>
        <v>5000</v>
      </c>
      <c r="E37" s="117"/>
      <c r="F37" s="20"/>
      <c r="G37" s="139">
        <f t="shared" ref="G37:G39" si="22">F37*C37</f>
        <v>0</v>
      </c>
      <c r="H37" s="180" t="str">
        <f t="shared" ref="H37:H39" si="23">IF(G37=0,"",IF(OR(G37-$D37&gt;0,G37-$D37&lt;0), (G37-$D37)/$D37, ""))</f>
        <v/>
      </c>
      <c r="I37" s="21" t="str">
        <f t="shared" ref="I37:I39" si="24">IF(F37&gt;B37,"נא להסביר חריגה כאן","")</f>
        <v/>
      </c>
      <c r="J37" s="117"/>
      <c r="K37" s="42"/>
      <c r="L37" s="40" t="str">
        <f t="shared" ref="L37:L39" si="25">IF(ISBLANK(K37), "", IF(K37="מאשר", F37, "למלא כמות"))</f>
        <v/>
      </c>
      <c r="M37" s="139" t="str">
        <f t="shared" ref="M37:M39" si="26">IFERROR(L37*C37,"")</f>
        <v/>
      </c>
      <c r="N37" s="180" t="str">
        <f t="shared" ref="N37:N39" si="27">IFERROR(IF(M37=0,"",IF(OR(M37-$D37&gt;0,M37-$D37&lt;0), (M37-$D37)/$D37, "")),"")</f>
        <v/>
      </c>
      <c r="O37" s="106"/>
      <c r="Q37" s="343" t="str">
        <f t="shared" ref="Q37:R39" si="28">L37</f>
        <v/>
      </c>
      <c r="R37" s="344" t="str">
        <f t="shared" si="28"/>
        <v/>
      </c>
    </row>
    <row r="38" spans="1:18" ht="30.75" customHeight="1" x14ac:dyDescent="0.2">
      <c r="A38" s="280" t="s">
        <v>179</v>
      </c>
      <c r="B38" s="141">
        <v>1</v>
      </c>
      <c r="C38" s="141">
        <v>6100</v>
      </c>
      <c r="D38" s="281">
        <f t="shared" si="7"/>
        <v>6100</v>
      </c>
      <c r="E38" s="117"/>
      <c r="F38" s="20"/>
      <c r="G38" s="139">
        <f t="shared" si="22"/>
        <v>0</v>
      </c>
      <c r="H38" s="180" t="str">
        <f t="shared" si="23"/>
        <v/>
      </c>
      <c r="I38" s="21" t="str">
        <f t="shared" si="24"/>
        <v/>
      </c>
      <c r="J38" s="117"/>
      <c r="K38" s="42"/>
      <c r="L38" s="40" t="str">
        <f t="shared" si="25"/>
        <v/>
      </c>
      <c r="M38" s="139" t="str">
        <f t="shared" si="26"/>
        <v/>
      </c>
      <c r="N38" s="180" t="str">
        <f t="shared" si="27"/>
        <v/>
      </c>
      <c r="O38" s="106"/>
      <c r="Q38" s="343" t="str">
        <f t="shared" si="28"/>
        <v/>
      </c>
      <c r="R38" s="344" t="str">
        <f t="shared" si="28"/>
        <v/>
      </c>
    </row>
    <row r="39" spans="1:18" ht="14.25" customHeight="1" thickBot="1" x14ac:dyDescent="0.25">
      <c r="A39" s="280" t="s">
        <v>180</v>
      </c>
      <c r="B39" s="141">
        <v>1</v>
      </c>
      <c r="C39" s="141">
        <v>1000</v>
      </c>
      <c r="D39" s="281">
        <f t="shared" si="7"/>
        <v>1000</v>
      </c>
      <c r="E39" s="117"/>
      <c r="F39" s="20"/>
      <c r="G39" s="139">
        <f t="shared" si="22"/>
        <v>0</v>
      </c>
      <c r="H39" s="180" t="str">
        <f t="shared" si="23"/>
        <v/>
      </c>
      <c r="I39" s="21" t="str">
        <f t="shared" si="24"/>
        <v/>
      </c>
      <c r="J39" s="117"/>
      <c r="K39" s="42"/>
      <c r="L39" s="40" t="str">
        <f t="shared" si="25"/>
        <v/>
      </c>
      <c r="M39" s="139" t="str">
        <f t="shared" si="26"/>
        <v/>
      </c>
      <c r="N39" s="180" t="str">
        <f t="shared" si="27"/>
        <v/>
      </c>
      <c r="O39" s="106"/>
      <c r="Q39" s="343" t="str">
        <f t="shared" si="28"/>
        <v/>
      </c>
      <c r="R39" s="344" t="str">
        <f t="shared" si="28"/>
        <v/>
      </c>
    </row>
    <row r="40" spans="1:18" ht="14.25" customHeight="1" thickBot="1" x14ac:dyDescent="0.25">
      <c r="A40" s="401" t="s">
        <v>181</v>
      </c>
      <c r="B40" s="402"/>
      <c r="C40" s="402"/>
      <c r="D40" s="132"/>
      <c r="E40" s="117"/>
      <c r="F40" s="401" t="str">
        <f>A40</f>
        <v>טכנולוגיה</v>
      </c>
      <c r="G40" s="424"/>
      <c r="H40" s="424"/>
      <c r="I40" s="425"/>
      <c r="J40" s="131"/>
      <c r="K40" s="401" t="str">
        <f>A40</f>
        <v>טכנולוגיה</v>
      </c>
      <c r="L40" s="424"/>
      <c r="M40" s="424"/>
      <c r="N40" s="424"/>
      <c r="O40" s="425"/>
      <c r="Q40" s="401"/>
      <c r="R40" s="425"/>
    </row>
    <row r="41" spans="1:18" ht="14.25" customHeight="1" thickBot="1" x14ac:dyDescent="0.25">
      <c r="A41" s="280" t="s">
        <v>277</v>
      </c>
      <c r="B41" s="141">
        <v>1</v>
      </c>
      <c r="C41" s="141">
        <v>2800</v>
      </c>
      <c r="D41" s="281">
        <f t="shared" si="7"/>
        <v>2800</v>
      </c>
      <c r="E41" s="117"/>
      <c r="F41" s="20"/>
      <c r="G41" s="139">
        <f t="shared" ref="G41" si="29">F41*C41</f>
        <v>0</v>
      </c>
      <c r="H41" s="180" t="str">
        <f t="shared" ref="H41" si="30">IF(G41=0,"",IF(OR(G41-$D41&gt;0,G41-$D41&lt;0), (G41-$D41)/$D41, ""))</f>
        <v/>
      </c>
      <c r="I41" s="21" t="str">
        <f t="shared" ref="I41" si="31">IF(F41&gt;B41,"נא להסביר חריגה כאן","")</f>
        <v/>
      </c>
      <c r="J41" s="117"/>
      <c r="K41" s="42"/>
      <c r="L41" s="40" t="str">
        <f>IF(ISBLANK(K41), "", IF(K41="מאשר", F41, "למלא כמות"))</f>
        <v/>
      </c>
      <c r="M41" s="139" t="str">
        <f t="shared" ref="M41" si="32">IFERROR(L41*C41,"")</f>
        <v/>
      </c>
      <c r="N41" s="180" t="str">
        <f t="shared" ref="N41" si="33">IFERROR(IF(M41=0,"",IF(OR(M41-$D41&gt;0,M41-$D41&lt;0), (M41-$D41)/$D41, "")),"")</f>
        <v/>
      </c>
      <c r="O41" s="106"/>
      <c r="Q41" s="343" t="str">
        <f>L41</f>
        <v/>
      </c>
      <c r="R41" s="344" t="str">
        <f>M41</f>
        <v/>
      </c>
    </row>
    <row r="42" spans="1:18" ht="16.5" thickBot="1" x14ac:dyDescent="0.3">
      <c r="A42" s="398" t="s">
        <v>186</v>
      </c>
      <c r="B42" s="399"/>
      <c r="C42" s="400"/>
      <c r="D42" s="279">
        <f>SUM(D8:D41)</f>
        <v>61900</v>
      </c>
      <c r="E42" s="271"/>
      <c r="F42" s="272"/>
      <c r="G42" s="279">
        <f>SUM(G8:G41)</f>
        <v>0</v>
      </c>
      <c r="H42" s="273" t="str">
        <f>IF(G42=0,"",IF(OR(G42-$D42&gt;0,G42-$D42&lt;0),(G42-$D42)/$D42, ""))</f>
        <v/>
      </c>
      <c r="I42" s="274"/>
      <c r="J42" s="275"/>
      <c r="K42" s="276"/>
      <c r="L42" s="277"/>
      <c r="M42" s="279">
        <f>SUM(M8:M41)</f>
        <v>0</v>
      </c>
      <c r="N42" s="273" t="str">
        <f t="shared" ref="N42" si="34">IFERROR(IF(M42=0,"",IF(OR(M42-$D42&gt;0,M42-$D42&lt;0), (M42-$D42)/$D42, "")),"")</f>
        <v/>
      </c>
      <c r="O42" s="278"/>
      <c r="Q42" s="321"/>
      <c r="R42" s="279">
        <f>SUM(R8:R41)</f>
        <v>0</v>
      </c>
    </row>
    <row r="43" spans="1:18" ht="14.25" customHeight="1" x14ac:dyDescent="0.25">
      <c r="A43" s="183"/>
      <c r="B43" s="131"/>
      <c r="C43" s="131"/>
      <c r="D43" s="184"/>
      <c r="E43" s="131"/>
      <c r="F43" s="161"/>
      <c r="G43" s="184"/>
      <c r="H43" s="185"/>
      <c r="I43" s="161"/>
      <c r="J43" s="131"/>
      <c r="K43" s="161"/>
      <c r="L43" s="186"/>
      <c r="M43" s="184"/>
      <c r="N43" s="184"/>
      <c r="O43" s="184"/>
      <c r="Q43" s="186"/>
      <c r="R43" s="184"/>
    </row>
    <row r="44" spans="1:18" ht="14.25" customHeight="1" x14ac:dyDescent="0.2">
      <c r="A44" s="172"/>
      <c r="B44" s="117"/>
      <c r="C44" s="118"/>
      <c r="D44" s="117"/>
      <c r="E44" s="117"/>
      <c r="F44" s="117"/>
      <c r="G44" s="117"/>
      <c r="H44" s="117"/>
      <c r="I44" s="122"/>
      <c r="J44" s="117"/>
      <c r="K44" s="117"/>
      <c r="L44" s="117"/>
      <c r="M44" s="117"/>
      <c r="N44" s="117"/>
      <c r="O44" s="117"/>
      <c r="Q44" s="117"/>
      <c r="R44" s="117"/>
    </row>
    <row r="45" spans="1:18" ht="14.25" customHeight="1" x14ac:dyDescent="0.2">
      <c r="A45" s="187"/>
      <c r="B45" s="170"/>
      <c r="C45" s="170"/>
      <c r="D45" s="170"/>
      <c r="E45" s="170"/>
      <c r="F45" s="170"/>
      <c r="G45" s="170"/>
      <c r="H45" s="170"/>
      <c r="I45" s="188"/>
      <c r="J45" s="170"/>
      <c r="K45" s="170"/>
      <c r="L45" s="170"/>
      <c r="M45" s="170"/>
      <c r="N45" s="170"/>
      <c r="O45" s="170"/>
      <c r="Q45" s="170"/>
      <c r="R45" s="170"/>
    </row>
  </sheetData>
  <sheetProtection algorithmName="SHA-512" hashValue="HQA+YYv9zwVZ6pR1IzbeBePywLUMGr5bbxuHMLaSjDdrwMD9FS198pXmUJ0SLPhIilbr5QN4tuCVEULHSaKdlQ==" saltValue="bRR4yVOtXPZnxoJvMozgtA==" spinCount="100000" sheet="1" formatCells="0" formatColumns="0" formatRows="0"/>
  <mergeCells count="22">
    <mergeCell ref="A42:C42"/>
    <mergeCell ref="F36:I36"/>
    <mergeCell ref="K36:O36"/>
    <mergeCell ref="F40:I40"/>
    <mergeCell ref="K40:O40"/>
    <mergeCell ref="A36:C36"/>
    <mergeCell ref="A40:C40"/>
    <mergeCell ref="F18:I18"/>
    <mergeCell ref="K18:O18"/>
    <mergeCell ref="A2:O2"/>
    <mergeCell ref="A5:D5"/>
    <mergeCell ref="F5:I5"/>
    <mergeCell ref="K5:O5"/>
    <mergeCell ref="F7:I7"/>
    <mergeCell ref="K7:O7"/>
    <mergeCell ref="A7:C7"/>
    <mergeCell ref="A18:C18"/>
    <mergeCell ref="Q5:R5"/>
    <mergeCell ref="Q7:R7"/>
    <mergeCell ref="Q18:R18"/>
    <mergeCell ref="Q36:R36"/>
    <mergeCell ref="Q40:R40"/>
  </mergeCells>
  <conditionalFormatting sqref="H8:H17 N8:N17">
    <cfRule type="cellIs" dxfId="21" priority="20" operator="greaterThan">
      <formula>0</formula>
    </cfRule>
  </conditionalFormatting>
  <conditionalFormatting sqref="H19:H35 N19:N35">
    <cfRule type="cellIs" dxfId="20" priority="9" operator="greaterThan">
      <formula>0</formula>
    </cfRule>
  </conditionalFormatting>
  <conditionalFormatting sqref="H37:H39 N37:N39">
    <cfRule type="cellIs" dxfId="19" priority="8" operator="greaterThan">
      <formula>0</formula>
    </cfRule>
  </conditionalFormatting>
  <conditionalFormatting sqref="H41:H43">
    <cfRule type="cellIs" dxfId="18" priority="6" operator="greaterThan">
      <formula>0</formula>
    </cfRule>
  </conditionalFormatting>
  <conditionalFormatting sqref="N41:N42">
    <cfRule type="cellIs" dxfId="17" priority="5" operator="greaterThan">
      <formula>0</formula>
    </cfRule>
  </conditionalFormatting>
  <dataValidations count="1">
    <dataValidation type="list" allowBlank="1" showInputMessage="1" showErrorMessage="1" sqref="K37:K39 K8:K17 K19:K35 K41" xr:uid="{00000000-0002-0000-0500-000000000000}">
      <formula1>"מאשר, מאשר חלקי"</formula1>
    </dataValidation>
  </dataValidations>
  <pageMargins left="0.7" right="0.7" top="0.75" bottom="0.75" header="0.3" footer="0.3"/>
  <pageSetup paperSize="9" scale="99" orientation="portrait"/>
  <colBreaks count="2" manualBreakCount="2">
    <brk id="6" min="1" max="33" man="1"/>
    <brk id="14" min="1" max="33" man="1"/>
  </col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Worksheet______8"/>
  <dimension ref="A1:R54"/>
  <sheetViews>
    <sheetView rightToLeft="1" zoomScaleNormal="100" workbookViewId="0">
      <pane ySplit="6" topLeftCell="A7" activePane="bottomLeft" state="frozen"/>
      <selection pane="bottomLeft"/>
    </sheetView>
  </sheetViews>
  <sheetFormatPr defaultColWidth="9" defaultRowHeight="16.5" customHeight="1" x14ac:dyDescent="0.2"/>
  <cols>
    <col min="1" max="1" width="48.875" style="3" customWidth="1"/>
    <col min="2" max="2" width="9.125" style="117" bestFit="1" customWidth="1"/>
    <col min="3" max="3" width="12.25" style="117" customWidth="1"/>
    <col min="4" max="4" width="9.875" style="117" bestFit="1" customWidth="1"/>
    <col min="5" max="5" width="1.625" style="117" customWidth="1"/>
    <col min="6" max="6" width="9" style="117"/>
    <col min="7" max="7" width="9.125" style="117" bestFit="1" customWidth="1"/>
    <col min="8" max="8" width="9" style="117"/>
    <col min="9" max="9" width="18.625" style="122" customWidth="1"/>
    <col min="10" max="10" width="1.125" style="117" customWidth="1"/>
    <col min="11" max="11" width="9" style="117"/>
    <col min="12" max="12" width="12.375" style="117" customWidth="1"/>
    <col min="13" max="13" width="9.125" style="117" bestFit="1" customWidth="1"/>
    <col min="14" max="14" width="9" style="117"/>
    <col min="15" max="15" width="19.375" style="117" customWidth="1"/>
    <col min="16" max="16" width="1.125" customWidth="1"/>
    <col min="17" max="17" width="11" customWidth="1"/>
    <col min="18" max="18" width="12" customWidth="1"/>
  </cols>
  <sheetData>
    <row r="1" spans="1:18" ht="9" customHeight="1" x14ac:dyDescent="0.2"/>
    <row r="2" spans="1:18" s="189" customFormat="1" ht="16.5" customHeight="1" thickBot="1" x14ac:dyDescent="0.25">
      <c r="A2" s="429" t="s">
        <v>130</v>
      </c>
      <c r="B2" s="429"/>
      <c r="C2" s="429"/>
      <c r="D2" s="429"/>
      <c r="E2" s="429"/>
      <c r="F2" s="429"/>
      <c r="G2" s="429"/>
      <c r="H2" s="429"/>
      <c r="I2" s="429"/>
      <c r="J2" s="429"/>
      <c r="K2" s="429"/>
      <c r="L2" s="429"/>
      <c r="M2" s="429"/>
      <c r="N2" s="429"/>
      <c r="O2" s="429"/>
    </row>
    <row r="3" spans="1:18" ht="16.5" customHeight="1" thickBot="1" x14ac:dyDescent="0.25">
      <c r="A3" s="119" t="s">
        <v>144</v>
      </c>
      <c r="B3" s="167"/>
      <c r="C3" s="168"/>
      <c r="I3" s="169"/>
      <c r="O3" s="171"/>
    </row>
    <row r="4" spans="1:18" ht="4.5" customHeight="1" thickBot="1" x14ac:dyDescent="0.25">
      <c r="A4" s="172"/>
      <c r="C4" s="118"/>
    </row>
    <row r="5" spans="1:18" s="120" customFormat="1" ht="16.5" customHeight="1" thickBot="1" x14ac:dyDescent="0.3">
      <c r="A5" s="436" t="s">
        <v>125</v>
      </c>
      <c r="B5" s="437"/>
      <c r="C5" s="437"/>
      <c r="D5" s="438"/>
      <c r="E5" s="117"/>
      <c r="F5" s="439" t="s">
        <v>113</v>
      </c>
      <c r="G5" s="440"/>
      <c r="H5" s="440"/>
      <c r="I5" s="441"/>
      <c r="J5" s="117"/>
      <c r="K5" s="439" t="s">
        <v>314</v>
      </c>
      <c r="L5" s="440"/>
      <c r="M5" s="440"/>
      <c r="N5" s="440"/>
      <c r="O5" s="441"/>
      <c r="Q5" s="401" t="s">
        <v>335</v>
      </c>
      <c r="R5" s="425"/>
    </row>
    <row r="6" spans="1:18" s="120" customFormat="1" ht="66.75" customHeight="1" thickBot="1" x14ac:dyDescent="0.25">
      <c r="A6" s="190" t="s">
        <v>42</v>
      </c>
      <c r="B6" s="126" t="s">
        <v>145</v>
      </c>
      <c r="C6" s="126" t="s">
        <v>77</v>
      </c>
      <c r="D6" s="127" t="s">
        <v>78</v>
      </c>
      <c r="E6" s="117"/>
      <c r="F6" s="128" t="s">
        <v>146</v>
      </c>
      <c r="G6" s="129" t="s">
        <v>115</v>
      </c>
      <c r="H6" s="130" t="s">
        <v>116</v>
      </c>
      <c r="I6" s="127" t="s">
        <v>117</v>
      </c>
      <c r="J6" s="117"/>
      <c r="K6" s="128" t="s">
        <v>147</v>
      </c>
      <c r="L6" s="129" t="s">
        <v>148</v>
      </c>
      <c r="M6" s="129" t="s">
        <v>131</v>
      </c>
      <c r="N6" s="126" t="s">
        <v>116</v>
      </c>
      <c r="O6" s="127" t="s">
        <v>149</v>
      </c>
      <c r="Q6" s="128" t="s">
        <v>148</v>
      </c>
      <c r="R6" s="325" t="s">
        <v>131</v>
      </c>
    </row>
    <row r="7" spans="1:18" s="120" customFormat="1" ht="16.5" customHeight="1" thickBot="1" x14ac:dyDescent="0.25">
      <c r="A7" s="428" t="s">
        <v>48</v>
      </c>
      <c r="B7" s="402"/>
      <c r="C7" s="402"/>
      <c r="D7" s="132"/>
      <c r="E7" s="117"/>
      <c r="F7" s="433" t="str">
        <f>A7</f>
        <v>ריהוט</v>
      </c>
      <c r="G7" s="435"/>
      <c r="H7" s="435"/>
      <c r="I7" s="434"/>
      <c r="J7" s="131"/>
      <c r="K7" s="433" t="str">
        <f>A7</f>
        <v>ריהוט</v>
      </c>
      <c r="L7" s="435"/>
      <c r="M7" s="435"/>
      <c r="N7" s="435"/>
      <c r="O7" s="434"/>
      <c r="Q7" s="433"/>
      <c r="R7" s="434"/>
    </row>
    <row r="8" spans="1:18" ht="16.5" customHeight="1" x14ac:dyDescent="0.2">
      <c r="A8" s="284" t="s">
        <v>150</v>
      </c>
      <c r="B8" s="289">
        <v>1</v>
      </c>
      <c r="C8" s="290">
        <v>800</v>
      </c>
      <c r="D8" s="291">
        <f>B8*C8</f>
        <v>800</v>
      </c>
      <c r="F8" s="20"/>
      <c r="G8" s="139">
        <f t="shared" ref="G8" si="0">F8*C8</f>
        <v>0</v>
      </c>
      <c r="H8" s="180" t="str">
        <f t="shared" ref="H8" si="1">IF(G8=0,"",IF(OR(G8-$D8&gt;0,G8-$D8&lt;0), (G8-$D8)/$D8, ""))</f>
        <v/>
      </c>
      <c r="I8" s="21" t="str">
        <f t="shared" ref="I8" si="2">IF(F8&gt;B8,"נא להסביר חריגה כאן","")</f>
        <v/>
      </c>
      <c r="K8" s="42"/>
      <c r="L8" s="40" t="str">
        <f>IF(ISBLANK(K8), "", IF(K8="מאשר", F8, "למלא כמות"))</f>
        <v/>
      </c>
      <c r="M8" s="139" t="str">
        <f t="shared" ref="M8" si="3">IFERROR(L8*C8,"")</f>
        <v/>
      </c>
      <c r="N8" s="180" t="str">
        <f t="shared" ref="N8" si="4">IFERROR(IF(M8=0,"",IF(OR(M8-$D8&gt;0,M8-$D8&lt;0), (M8-$D8)/$D8, "")),"")</f>
        <v/>
      </c>
      <c r="O8" s="106"/>
      <c r="Q8" s="343" t="str">
        <f t="shared" ref="Q8:Q19" si="5">L8</f>
        <v/>
      </c>
      <c r="R8" s="344" t="str">
        <f t="shared" ref="R8:R19" si="6">M8</f>
        <v/>
      </c>
    </row>
    <row r="9" spans="1:18" ht="16.5" customHeight="1" x14ac:dyDescent="0.2">
      <c r="A9" s="285" t="s">
        <v>151</v>
      </c>
      <c r="B9" s="181">
        <v>1</v>
      </c>
      <c r="C9" s="292">
        <v>600</v>
      </c>
      <c r="D9" s="291">
        <f t="shared" ref="D9:D19" si="7">B9*C9</f>
        <v>600</v>
      </c>
      <c r="F9" s="20"/>
      <c r="G9" s="139">
        <f t="shared" ref="G9:G19" si="8">F9*C9</f>
        <v>0</v>
      </c>
      <c r="H9" s="180" t="str">
        <f t="shared" ref="H9:H19" si="9">IF(G9=0,"",IF(OR(G9-$D9&gt;0,G9-$D9&lt;0), (G9-$D9)/$D9, ""))</f>
        <v/>
      </c>
      <c r="I9" s="21" t="str">
        <f t="shared" ref="I9:I19" si="10">IF(F9&gt;B9,"נא להסביר חריגה כאן","")</f>
        <v/>
      </c>
      <c r="K9" s="42"/>
      <c r="L9" s="40" t="str">
        <f t="shared" ref="L9:L18" si="11">IF(ISBLANK(K9), "", IF(K9="מאשר", F9, "למלא כמות"))</f>
        <v/>
      </c>
      <c r="M9" s="139" t="str">
        <f t="shared" ref="M9:M19" si="12">IFERROR(L9*C9,"")</f>
        <v/>
      </c>
      <c r="N9" s="180" t="str">
        <f t="shared" ref="N9:N19" si="13">IFERROR(IF(M9=0,"",IF(OR(M9-$D9&gt;0,M9-$D9&lt;0), (M9-$D9)/$D9, "")),"")</f>
        <v/>
      </c>
      <c r="O9" s="106"/>
      <c r="Q9" s="343" t="str">
        <f t="shared" si="5"/>
        <v/>
      </c>
      <c r="R9" s="344" t="str">
        <f t="shared" si="6"/>
        <v/>
      </c>
    </row>
    <row r="10" spans="1:18" ht="16.5" customHeight="1" x14ac:dyDescent="0.2">
      <c r="A10" s="286" t="s">
        <v>187</v>
      </c>
      <c r="B10" s="181">
        <v>1</v>
      </c>
      <c r="C10" s="292">
        <v>700</v>
      </c>
      <c r="D10" s="291">
        <f t="shared" si="7"/>
        <v>700</v>
      </c>
      <c r="F10" s="20"/>
      <c r="G10" s="139">
        <f t="shared" si="8"/>
        <v>0</v>
      </c>
      <c r="H10" s="180" t="str">
        <f t="shared" si="9"/>
        <v/>
      </c>
      <c r="I10" s="21" t="str">
        <f t="shared" si="10"/>
        <v/>
      </c>
      <c r="K10" s="42"/>
      <c r="L10" s="40" t="str">
        <f t="shared" si="11"/>
        <v/>
      </c>
      <c r="M10" s="139" t="str">
        <f t="shared" si="12"/>
        <v/>
      </c>
      <c r="N10" s="180" t="str">
        <f t="shared" si="13"/>
        <v/>
      </c>
      <c r="O10" s="106"/>
      <c r="Q10" s="343" t="str">
        <f t="shared" si="5"/>
        <v/>
      </c>
      <c r="R10" s="344" t="str">
        <f t="shared" si="6"/>
        <v/>
      </c>
    </row>
    <row r="11" spans="1:18" ht="16.5" customHeight="1" x14ac:dyDescent="0.2">
      <c r="A11" s="285" t="s">
        <v>152</v>
      </c>
      <c r="B11" s="181">
        <v>1</v>
      </c>
      <c r="C11" s="292">
        <v>850</v>
      </c>
      <c r="D11" s="291">
        <f t="shared" si="7"/>
        <v>850</v>
      </c>
      <c r="F11" s="20"/>
      <c r="G11" s="139">
        <f t="shared" si="8"/>
        <v>0</v>
      </c>
      <c r="H11" s="180" t="str">
        <f t="shared" si="9"/>
        <v/>
      </c>
      <c r="I11" s="21" t="str">
        <f t="shared" si="10"/>
        <v/>
      </c>
      <c r="K11" s="42"/>
      <c r="L11" s="40" t="str">
        <f t="shared" si="11"/>
        <v/>
      </c>
      <c r="M11" s="139" t="str">
        <f t="shared" si="12"/>
        <v/>
      </c>
      <c r="N11" s="180" t="str">
        <f t="shared" si="13"/>
        <v/>
      </c>
      <c r="O11" s="106"/>
      <c r="Q11" s="343" t="str">
        <f t="shared" si="5"/>
        <v/>
      </c>
      <c r="R11" s="344" t="str">
        <f t="shared" si="6"/>
        <v/>
      </c>
    </row>
    <row r="12" spans="1:18" ht="16.5" customHeight="1" x14ac:dyDescent="0.2">
      <c r="A12" s="286" t="s">
        <v>153</v>
      </c>
      <c r="B12" s="181">
        <v>1</v>
      </c>
      <c r="C12" s="292">
        <v>2600</v>
      </c>
      <c r="D12" s="291">
        <f t="shared" si="7"/>
        <v>2600</v>
      </c>
      <c r="F12" s="20"/>
      <c r="G12" s="139">
        <f t="shared" si="8"/>
        <v>0</v>
      </c>
      <c r="H12" s="180" t="str">
        <f t="shared" si="9"/>
        <v/>
      </c>
      <c r="I12" s="21" t="str">
        <f t="shared" si="10"/>
        <v/>
      </c>
      <c r="K12" s="42"/>
      <c r="L12" s="40" t="str">
        <f t="shared" si="11"/>
        <v/>
      </c>
      <c r="M12" s="139" t="str">
        <f t="shared" si="12"/>
        <v/>
      </c>
      <c r="N12" s="180" t="str">
        <f t="shared" si="13"/>
        <v/>
      </c>
      <c r="O12" s="106"/>
      <c r="Q12" s="343" t="str">
        <f t="shared" si="5"/>
        <v/>
      </c>
      <c r="R12" s="344" t="str">
        <f t="shared" si="6"/>
        <v/>
      </c>
    </row>
    <row r="13" spans="1:18" ht="16.5" customHeight="1" x14ac:dyDescent="0.2">
      <c r="A13" s="286" t="s">
        <v>154</v>
      </c>
      <c r="B13" s="181">
        <v>1</v>
      </c>
      <c r="C13" s="292">
        <v>6000</v>
      </c>
      <c r="D13" s="291">
        <f t="shared" si="7"/>
        <v>6000</v>
      </c>
      <c r="F13" s="20"/>
      <c r="G13" s="139">
        <f t="shared" si="8"/>
        <v>0</v>
      </c>
      <c r="H13" s="180" t="str">
        <f t="shared" si="9"/>
        <v/>
      </c>
      <c r="I13" s="21" t="str">
        <f t="shared" si="10"/>
        <v/>
      </c>
      <c r="K13" s="42"/>
      <c r="L13" s="40" t="str">
        <f t="shared" si="11"/>
        <v/>
      </c>
      <c r="M13" s="139" t="str">
        <f t="shared" si="12"/>
        <v/>
      </c>
      <c r="N13" s="180" t="str">
        <f t="shared" si="13"/>
        <v/>
      </c>
      <c r="O13" s="106"/>
      <c r="Q13" s="343" t="str">
        <f t="shared" si="5"/>
        <v/>
      </c>
      <c r="R13" s="344" t="str">
        <f t="shared" si="6"/>
        <v/>
      </c>
    </row>
    <row r="14" spans="1:18" ht="16.5" customHeight="1" x14ac:dyDescent="0.2">
      <c r="A14" s="287" t="s">
        <v>47</v>
      </c>
      <c r="B14" s="181">
        <v>1</v>
      </c>
      <c r="C14" s="292">
        <v>650</v>
      </c>
      <c r="D14" s="291">
        <f t="shared" si="7"/>
        <v>650</v>
      </c>
      <c r="F14" s="20"/>
      <c r="G14" s="139">
        <f t="shared" si="8"/>
        <v>0</v>
      </c>
      <c r="H14" s="180" t="str">
        <f t="shared" si="9"/>
        <v/>
      </c>
      <c r="I14" s="21" t="str">
        <f t="shared" si="10"/>
        <v/>
      </c>
      <c r="K14" s="42"/>
      <c r="L14" s="40" t="str">
        <f t="shared" si="11"/>
        <v/>
      </c>
      <c r="M14" s="139" t="str">
        <f t="shared" si="12"/>
        <v/>
      </c>
      <c r="N14" s="180" t="str">
        <f t="shared" si="13"/>
        <v/>
      </c>
      <c r="O14" s="106"/>
      <c r="Q14" s="343" t="str">
        <f t="shared" si="5"/>
        <v/>
      </c>
      <c r="R14" s="344" t="str">
        <f t="shared" si="6"/>
        <v/>
      </c>
    </row>
    <row r="15" spans="1:18" ht="16.5" customHeight="1" x14ac:dyDescent="0.2">
      <c r="A15" s="285" t="s">
        <v>155</v>
      </c>
      <c r="B15" s="181">
        <v>3</v>
      </c>
      <c r="C15" s="292">
        <v>150</v>
      </c>
      <c r="D15" s="291">
        <f t="shared" si="7"/>
        <v>450</v>
      </c>
      <c r="F15" s="20"/>
      <c r="G15" s="139">
        <f t="shared" si="8"/>
        <v>0</v>
      </c>
      <c r="H15" s="180" t="str">
        <f t="shared" si="9"/>
        <v/>
      </c>
      <c r="I15" s="21" t="str">
        <f t="shared" si="10"/>
        <v/>
      </c>
      <c r="K15" s="42"/>
      <c r="L15" s="40" t="str">
        <f t="shared" si="11"/>
        <v/>
      </c>
      <c r="M15" s="139" t="str">
        <f t="shared" si="12"/>
        <v/>
      </c>
      <c r="N15" s="180" t="str">
        <f t="shared" si="13"/>
        <v/>
      </c>
      <c r="O15" s="106"/>
      <c r="Q15" s="343" t="str">
        <f t="shared" si="5"/>
        <v/>
      </c>
      <c r="R15" s="344" t="str">
        <f t="shared" si="6"/>
        <v/>
      </c>
    </row>
    <row r="16" spans="1:18" ht="16.5" customHeight="1" x14ac:dyDescent="0.2">
      <c r="A16" s="285" t="s">
        <v>156</v>
      </c>
      <c r="B16" s="293">
        <v>1</v>
      </c>
      <c r="C16" s="294">
        <v>1000</v>
      </c>
      <c r="D16" s="291">
        <f t="shared" si="7"/>
        <v>1000</v>
      </c>
      <c r="F16" s="20"/>
      <c r="G16" s="139">
        <f t="shared" si="8"/>
        <v>0</v>
      </c>
      <c r="H16" s="180" t="str">
        <f t="shared" si="9"/>
        <v/>
      </c>
      <c r="I16" s="21" t="str">
        <f t="shared" si="10"/>
        <v/>
      </c>
      <c r="K16" s="42"/>
      <c r="L16" s="40" t="str">
        <f t="shared" si="11"/>
        <v/>
      </c>
      <c r="M16" s="139" t="str">
        <f t="shared" si="12"/>
        <v/>
      </c>
      <c r="N16" s="180" t="str">
        <f t="shared" si="13"/>
        <v/>
      </c>
      <c r="O16" s="106"/>
      <c r="Q16" s="343" t="str">
        <f t="shared" si="5"/>
        <v/>
      </c>
      <c r="R16" s="344" t="str">
        <f t="shared" si="6"/>
        <v/>
      </c>
    </row>
    <row r="17" spans="1:18" ht="16.5" customHeight="1" x14ac:dyDescent="0.2">
      <c r="A17" s="287" t="s">
        <v>157</v>
      </c>
      <c r="B17" s="181">
        <v>1</v>
      </c>
      <c r="C17" s="292">
        <v>2000</v>
      </c>
      <c r="D17" s="291">
        <f t="shared" si="7"/>
        <v>2000</v>
      </c>
      <c r="F17" s="20"/>
      <c r="G17" s="139">
        <f t="shared" si="8"/>
        <v>0</v>
      </c>
      <c r="H17" s="180" t="str">
        <f t="shared" si="9"/>
        <v/>
      </c>
      <c r="I17" s="21" t="str">
        <f t="shared" si="10"/>
        <v/>
      </c>
      <c r="K17" s="42"/>
      <c r="L17" s="40" t="str">
        <f t="shared" si="11"/>
        <v/>
      </c>
      <c r="M17" s="139" t="str">
        <f t="shared" si="12"/>
        <v/>
      </c>
      <c r="N17" s="180" t="str">
        <f t="shared" si="13"/>
        <v/>
      </c>
      <c r="O17" s="106"/>
      <c r="Q17" s="343" t="str">
        <f t="shared" si="5"/>
        <v/>
      </c>
      <c r="R17" s="344" t="str">
        <f t="shared" si="6"/>
        <v/>
      </c>
    </row>
    <row r="18" spans="1:18" ht="16.5" customHeight="1" x14ac:dyDescent="0.2">
      <c r="A18" s="287" t="s">
        <v>158</v>
      </c>
      <c r="B18" s="181">
        <v>2</v>
      </c>
      <c r="C18" s="292">
        <v>2000</v>
      </c>
      <c r="D18" s="291">
        <f t="shared" si="7"/>
        <v>4000</v>
      </c>
      <c r="F18" s="20"/>
      <c r="G18" s="139">
        <f t="shared" si="8"/>
        <v>0</v>
      </c>
      <c r="H18" s="180" t="str">
        <f t="shared" si="9"/>
        <v/>
      </c>
      <c r="I18" s="21" t="str">
        <f t="shared" si="10"/>
        <v/>
      </c>
      <c r="K18" s="42"/>
      <c r="L18" s="40" t="str">
        <f t="shared" si="11"/>
        <v/>
      </c>
      <c r="M18" s="139" t="str">
        <f t="shared" si="12"/>
        <v/>
      </c>
      <c r="N18" s="180" t="str">
        <f t="shared" si="13"/>
        <v/>
      </c>
      <c r="O18" s="106"/>
      <c r="Q18" s="343" t="str">
        <f t="shared" si="5"/>
        <v/>
      </c>
      <c r="R18" s="344" t="str">
        <f t="shared" si="6"/>
        <v/>
      </c>
    </row>
    <row r="19" spans="1:18" ht="16.5" customHeight="1" thickBot="1" x14ac:dyDescent="0.25">
      <c r="A19" s="288" t="s">
        <v>159</v>
      </c>
      <c r="B19" s="295">
        <v>1</v>
      </c>
      <c r="C19" s="296">
        <v>500</v>
      </c>
      <c r="D19" s="291">
        <f t="shared" si="7"/>
        <v>500</v>
      </c>
      <c r="F19" s="20"/>
      <c r="G19" s="139">
        <f t="shared" si="8"/>
        <v>0</v>
      </c>
      <c r="H19" s="180" t="str">
        <f t="shared" si="9"/>
        <v/>
      </c>
      <c r="I19" s="21" t="str">
        <f t="shared" si="10"/>
        <v/>
      </c>
      <c r="K19" s="42"/>
      <c r="L19" s="40" t="str">
        <f>IF(ISBLANK(K19), "", IF(K19="מאשר", F19, "למלא כמות"))</f>
        <v/>
      </c>
      <c r="M19" s="139" t="str">
        <f t="shared" si="12"/>
        <v/>
      </c>
      <c r="N19" s="180" t="str">
        <f t="shared" si="13"/>
        <v/>
      </c>
      <c r="O19" s="106"/>
      <c r="Q19" s="343" t="str">
        <f t="shared" si="5"/>
        <v/>
      </c>
      <c r="R19" s="344" t="str">
        <f t="shared" si="6"/>
        <v/>
      </c>
    </row>
    <row r="20" spans="1:18" ht="16.5" customHeight="1" thickBot="1" x14ac:dyDescent="0.25">
      <c r="A20" s="428" t="s">
        <v>160</v>
      </c>
      <c r="B20" s="402"/>
      <c r="C20" s="402"/>
      <c r="D20" s="132"/>
      <c r="F20" s="433" t="str">
        <f>A20</f>
        <v>תנועה</v>
      </c>
      <c r="G20" s="435"/>
      <c r="H20" s="435"/>
      <c r="I20" s="434"/>
      <c r="J20" s="131"/>
      <c r="K20" s="433" t="str">
        <f>A20</f>
        <v>תנועה</v>
      </c>
      <c r="L20" s="435"/>
      <c r="M20" s="435"/>
      <c r="N20" s="435"/>
      <c r="O20" s="434"/>
      <c r="Q20" s="433"/>
      <c r="R20" s="434"/>
    </row>
    <row r="21" spans="1:18" ht="16.5" customHeight="1" x14ac:dyDescent="0.2">
      <c r="A21" s="299" t="s">
        <v>161</v>
      </c>
      <c r="B21" s="290">
        <v>3</v>
      </c>
      <c r="C21" s="290">
        <v>300</v>
      </c>
      <c r="D21" s="291">
        <f t="shared" ref="D21:D41" si="14">B21*C21</f>
        <v>900</v>
      </c>
      <c r="F21" s="20"/>
      <c r="G21" s="139">
        <f t="shared" ref="G21:G32" si="15">F21*C21</f>
        <v>0</v>
      </c>
      <c r="H21" s="180" t="str">
        <f t="shared" ref="H21:H32" si="16">IF(G21=0,"",IF(OR(G21-$D21&gt;0,G21-$D21&lt;0), (G21-$D21)/$D21, ""))</f>
        <v/>
      </c>
      <c r="I21" s="21" t="str">
        <f t="shared" ref="I21:I32" si="17">IF(F21&gt;B21,"נא להסביר חריגה כאן","")</f>
        <v/>
      </c>
      <c r="K21" s="42"/>
      <c r="L21" s="40" t="str">
        <f t="shared" ref="L21:L32" si="18">IF(ISBLANK(K21), "", IF(K21="מאשר", F21, "למלא כמות"))</f>
        <v/>
      </c>
      <c r="M21" s="139" t="str">
        <f t="shared" ref="M21:M32" si="19">IFERROR(L21*C21,"")</f>
        <v/>
      </c>
      <c r="N21" s="180" t="str">
        <f t="shared" ref="N21:N32" si="20">IFERROR(IF(M21=0,"",IF(OR(M21-$D21&gt;0,M21-$D21&lt;0), (M21-$D21)/$D21, "")),"")</f>
        <v/>
      </c>
      <c r="O21" s="106"/>
      <c r="Q21" s="343" t="str">
        <f t="shared" ref="Q21:Q33" si="21">L21</f>
        <v/>
      </c>
      <c r="R21" s="344" t="str">
        <f t="shared" ref="R21:R33" si="22">M21</f>
        <v/>
      </c>
    </row>
    <row r="22" spans="1:18" ht="16.5" customHeight="1" x14ac:dyDescent="0.2">
      <c r="A22" s="299" t="s">
        <v>162</v>
      </c>
      <c r="B22" s="292">
        <v>2</v>
      </c>
      <c r="C22" s="292">
        <v>500</v>
      </c>
      <c r="D22" s="291">
        <f t="shared" si="14"/>
        <v>1000</v>
      </c>
      <c r="F22" s="20"/>
      <c r="G22" s="139">
        <f t="shared" si="15"/>
        <v>0</v>
      </c>
      <c r="H22" s="180" t="str">
        <f t="shared" si="16"/>
        <v/>
      </c>
      <c r="I22" s="21" t="str">
        <f t="shared" si="17"/>
        <v/>
      </c>
      <c r="K22" s="42"/>
      <c r="L22" s="40" t="str">
        <f t="shared" si="18"/>
        <v/>
      </c>
      <c r="M22" s="139" t="str">
        <f t="shared" si="19"/>
        <v/>
      </c>
      <c r="N22" s="180" t="str">
        <f t="shared" si="20"/>
        <v/>
      </c>
      <c r="O22" s="106"/>
      <c r="Q22" s="343" t="str">
        <f t="shared" si="21"/>
        <v/>
      </c>
      <c r="R22" s="344" t="str">
        <f t="shared" si="22"/>
        <v/>
      </c>
    </row>
    <row r="23" spans="1:18" ht="16.5" customHeight="1" x14ac:dyDescent="0.2">
      <c r="A23" s="299" t="s">
        <v>166</v>
      </c>
      <c r="B23" s="292">
        <v>1</v>
      </c>
      <c r="C23" s="292">
        <v>1200</v>
      </c>
      <c r="D23" s="291">
        <f t="shared" si="14"/>
        <v>1200</v>
      </c>
      <c r="F23" s="20"/>
      <c r="G23" s="139">
        <f t="shared" si="15"/>
        <v>0</v>
      </c>
      <c r="H23" s="180" t="str">
        <f t="shared" si="16"/>
        <v/>
      </c>
      <c r="I23" s="21" t="str">
        <f t="shared" si="17"/>
        <v/>
      </c>
      <c r="K23" s="42"/>
      <c r="L23" s="40" t="str">
        <f t="shared" si="18"/>
        <v/>
      </c>
      <c r="M23" s="139" t="str">
        <f t="shared" si="19"/>
        <v/>
      </c>
      <c r="N23" s="180" t="str">
        <f t="shared" si="20"/>
        <v/>
      </c>
      <c r="O23" s="106"/>
      <c r="Q23" s="343" t="str">
        <f t="shared" si="21"/>
        <v/>
      </c>
      <c r="R23" s="344" t="str">
        <f t="shared" si="22"/>
        <v/>
      </c>
    </row>
    <row r="24" spans="1:18" ht="16.5" customHeight="1" x14ac:dyDescent="0.2">
      <c r="A24" s="285" t="s">
        <v>275</v>
      </c>
      <c r="B24" s="181">
        <v>1</v>
      </c>
      <c r="C24" s="292">
        <v>2000</v>
      </c>
      <c r="D24" s="291">
        <f t="shared" si="14"/>
        <v>2000</v>
      </c>
      <c r="F24" s="20"/>
      <c r="G24" s="139">
        <f t="shared" si="15"/>
        <v>0</v>
      </c>
      <c r="H24" s="180" t="str">
        <f t="shared" si="16"/>
        <v/>
      </c>
      <c r="I24" s="21" t="str">
        <f t="shared" si="17"/>
        <v/>
      </c>
      <c r="K24" s="42"/>
      <c r="L24" s="40" t="str">
        <f t="shared" si="18"/>
        <v/>
      </c>
      <c r="M24" s="139" t="str">
        <f t="shared" si="19"/>
        <v/>
      </c>
      <c r="N24" s="180" t="str">
        <f t="shared" si="20"/>
        <v/>
      </c>
      <c r="O24" s="106"/>
      <c r="Q24" s="343" t="str">
        <f t="shared" si="21"/>
        <v/>
      </c>
      <c r="R24" s="344" t="str">
        <f t="shared" si="22"/>
        <v/>
      </c>
    </row>
    <row r="25" spans="1:18" ht="16.5" customHeight="1" x14ac:dyDescent="0.2">
      <c r="A25" s="297" t="s">
        <v>172</v>
      </c>
      <c r="B25" s="292">
        <v>1</v>
      </c>
      <c r="C25" s="292">
        <v>550</v>
      </c>
      <c r="D25" s="291">
        <f t="shared" si="14"/>
        <v>550</v>
      </c>
      <c r="F25" s="20"/>
      <c r="G25" s="139">
        <f t="shared" si="15"/>
        <v>0</v>
      </c>
      <c r="H25" s="180" t="str">
        <f t="shared" si="16"/>
        <v/>
      </c>
      <c r="I25" s="21" t="str">
        <f t="shared" si="17"/>
        <v/>
      </c>
      <c r="K25" s="42"/>
      <c r="L25" s="40" t="str">
        <f t="shared" si="18"/>
        <v/>
      </c>
      <c r="M25" s="139" t="str">
        <f t="shared" si="19"/>
        <v/>
      </c>
      <c r="N25" s="180" t="str">
        <f t="shared" si="20"/>
        <v/>
      </c>
      <c r="O25" s="106"/>
      <c r="Q25" s="343" t="str">
        <f t="shared" si="21"/>
        <v/>
      </c>
      <c r="R25" s="344" t="str">
        <f t="shared" si="22"/>
        <v/>
      </c>
    </row>
    <row r="26" spans="1:18" ht="16.5" customHeight="1" x14ac:dyDescent="0.2">
      <c r="A26" s="286" t="s">
        <v>165</v>
      </c>
      <c r="B26" s="292">
        <v>1</v>
      </c>
      <c r="C26" s="292">
        <v>3000</v>
      </c>
      <c r="D26" s="291">
        <f t="shared" si="14"/>
        <v>3000</v>
      </c>
      <c r="F26" s="20"/>
      <c r="G26" s="139">
        <f t="shared" si="15"/>
        <v>0</v>
      </c>
      <c r="H26" s="180" t="str">
        <f t="shared" si="16"/>
        <v/>
      </c>
      <c r="I26" s="21" t="str">
        <f t="shared" si="17"/>
        <v/>
      </c>
      <c r="K26" s="42"/>
      <c r="L26" s="40" t="str">
        <f t="shared" si="18"/>
        <v/>
      </c>
      <c r="M26" s="139" t="str">
        <f t="shared" si="19"/>
        <v/>
      </c>
      <c r="N26" s="180" t="str">
        <f t="shared" si="20"/>
        <v/>
      </c>
      <c r="O26" s="106"/>
      <c r="Q26" s="343" t="str">
        <f t="shared" si="21"/>
        <v/>
      </c>
      <c r="R26" s="344" t="str">
        <f t="shared" si="22"/>
        <v/>
      </c>
    </row>
    <row r="27" spans="1:18" ht="16.5" customHeight="1" x14ac:dyDescent="0.2">
      <c r="A27" s="297" t="s">
        <v>167</v>
      </c>
      <c r="B27" s="292">
        <v>1</v>
      </c>
      <c r="C27" s="292">
        <v>1500</v>
      </c>
      <c r="D27" s="291">
        <f t="shared" si="14"/>
        <v>1500</v>
      </c>
      <c r="F27" s="20"/>
      <c r="G27" s="139">
        <f t="shared" si="15"/>
        <v>0</v>
      </c>
      <c r="H27" s="180" t="str">
        <f t="shared" si="16"/>
        <v/>
      </c>
      <c r="I27" s="21" t="str">
        <f t="shared" si="17"/>
        <v/>
      </c>
      <c r="K27" s="42"/>
      <c r="L27" s="40" t="str">
        <f t="shared" si="18"/>
        <v/>
      </c>
      <c r="M27" s="139" t="str">
        <f t="shared" si="19"/>
        <v/>
      </c>
      <c r="N27" s="180" t="str">
        <f t="shared" si="20"/>
        <v/>
      </c>
      <c r="O27" s="106"/>
      <c r="Q27" s="343" t="str">
        <f t="shared" si="21"/>
        <v/>
      </c>
      <c r="R27" s="344" t="str">
        <f t="shared" si="22"/>
        <v/>
      </c>
    </row>
    <row r="28" spans="1:18" ht="16.5" customHeight="1" x14ac:dyDescent="0.2">
      <c r="A28" s="297" t="s">
        <v>188</v>
      </c>
      <c r="B28" s="292">
        <v>1</v>
      </c>
      <c r="C28" s="292">
        <v>2500</v>
      </c>
      <c r="D28" s="291">
        <f t="shared" si="14"/>
        <v>2500</v>
      </c>
      <c r="F28" s="20"/>
      <c r="G28" s="139">
        <f t="shared" si="15"/>
        <v>0</v>
      </c>
      <c r="H28" s="180" t="str">
        <f t="shared" si="16"/>
        <v/>
      </c>
      <c r="I28" s="21" t="str">
        <f t="shared" si="17"/>
        <v/>
      </c>
      <c r="K28" s="42"/>
      <c r="L28" s="40" t="str">
        <f t="shared" si="18"/>
        <v/>
      </c>
      <c r="M28" s="139" t="str">
        <f t="shared" si="19"/>
        <v/>
      </c>
      <c r="N28" s="180" t="str">
        <f t="shared" si="20"/>
        <v/>
      </c>
      <c r="O28" s="106"/>
      <c r="Q28" s="343" t="str">
        <f t="shared" si="21"/>
        <v/>
      </c>
      <c r="R28" s="344" t="str">
        <f t="shared" si="22"/>
        <v/>
      </c>
    </row>
    <row r="29" spans="1:18" ht="16.5" customHeight="1" x14ac:dyDescent="0.2">
      <c r="A29" s="297" t="s">
        <v>164</v>
      </c>
      <c r="B29" s="292">
        <v>1</v>
      </c>
      <c r="C29" s="292">
        <v>1000</v>
      </c>
      <c r="D29" s="291">
        <f t="shared" si="14"/>
        <v>1000</v>
      </c>
      <c r="F29" s="20"/>
      <c r="G29" s="139">
        <f t="shared" si="15"/>
        <v>0</v>
      </c>
      <c r="H29" s="180" t="str">
        <f t="shared" si="16"/>
        <v/>
      </c>
      <c r="I29" s="21" t="str">
        <f t="shared" si="17"/>
        <v/>
      </c>
      <c r="K29" s="42"/>
      <c r="L29" s="40" t="str">
        <f t="shared" si="18"/>
        <v/>
      </c>
      <c r="M29" s="139" t="str">
        <f t="shared" si="19"/>
        <v/>
      </c>
      <c r="N29" s="180" t="str">
        <f t="shared" si="20"/>
        <v/>
      </c>
      <c r="O29" s="106"/>
      <c r="Q29" s="343" t="str">
        <f t="shared" si="21"/>
        <v/>
      </c>
      <c r="R29" s="344" t="str">
        <f t="shared" si="22"/>
        <v/>
      </c>
    </row>
    <row r="30" spans="1:18" ht="16.5" customHeight="1" x14ac:dyDescent="0.2">
      <c r="A30" s="286" t="s">
        <v>189</v>
      </c>
      <c r="B30" s="292">
        <v>1</v>
      </c>
      <c r="C30" s="292">
        <v>2800</v>
      </c>
      <c r="D30" s="291">
        <f t="shared" si="14"/>
        <v>2800</v>
      </c>
      <c r="F30" s="20"/>
      <c r="G30" s="139">
        <f t="shared" si="15"/>
        <v>0</v>
      </c>
      <c r="H30" s="180" t="str">
        <f t="shared" si="16"/>
        <v/>
      </c>
      <c r="I30" s="21" t="str">
        <f t="shared" si="17"/>
        <v/>
      </c>
      <c r="K30" s="42"/>
      <c r="L30" s="40" t="str">
        <f t="shared" si="18"/>
        <v/>
      </c>
      <c r="M30" s="139" t="str">
        <f t="shared" si="19"/>
        <v/>
      </c>
      <c r="N30" s="180" t="str">
        <f t="shared" si="20"/>
        <v/>
      </c>
      <c r="O30" s="106"/>
      <c r="Q30" s="343" t="str">
        <f t="shared" si="21"/>
        <v/>
      </c>
      <c r="R30" s="344" t="str">
        <f t="shared" si="22"/>
        <v/>
      </c>
    </row>
    <row r="31" spans="1:18" ht="16.5" customHeight="1" x14ac:dyDescent="0.2">
      <c r="A31" s="297" t="s">
        <v>168</v>
      </c>
      <c r="B31" s="292">
        <v>1</v>
      </c>
      <c r="C31" s="292">
        <v>1100</v>
      </c>
      <c r="D31" s="291">
        <f t="shared" si="14"/>
        <v>1100</v>
      </c>
      <c r="F31" s="20"/>
      <c r="G31" s="139">
        <f t="shared" si="15"/>
        <v>0</v>
      </c>
      <c r="H31" s="180" t="str">
        <f t="shared" si="16"/>
        <v/>
      </c>
      <c r="I31" s="21" t="str">
        <f t="shared" si="17"/>
        <v/>
      </c>
      <c r="K31" s="42"/>
      <c r="L31" s="40" t="str">
        <f t="shared" si="18"/>
        <v/>
      </c>
      <c r="M31" s="139" t="str">
        <f t="shared" si="19"/>
        <v/>
      </c>
      <c r="N31" s="180" t="str">
        <f t="shared" si="20"/>
        <v/>
      </c>
      <c r="O31" s="106"/>
      <c r="Q31" s="343" t="str">
        <f t="shared" si="21"/>
        <v/>
      </c>
      <c r="R31" s="344" t="str">
        <f t="shared" si="22"/>
        <v/>
      </c>
    </row>
    <row r="32" spans="1:18" ht="45.75" customHeight="1" x14ac:dyDescent="0.2">
      <c r="A32" s="286" t="s">
        <v>278</v>
      </c>
      <c r="B32" s="292">
        <v>1</v>
      </c>
      <c r="C32" s="292">
        <v>3000</v>
      </c>
      <c r="D32" s="291">
        <f t="shared" si="14"/>
        <v>3000</v>
      </c>
      <c r="F32" s="20"/>
      <c r="G32" s="139">
        <f t="shared" si="15"/>
        <v>0</v>
      </c>
      <c r="H32" s="180" t="str">
        <f t="shared" si="16"/>
        <v/>
      </c>
      <c r="I32" s="21" t="str">
        <f t="shared" si="17"/>
        <v/>
      </c>
      <c r="K32" s="42"/>
      <c r="L32" s="40" t="str">
        <f t="shared" si="18"/>
        <v/>
      </c>
      <c r="M32" s="139" t="str">
        <f t="shared" si="19"/>
        <v/>
      </c>
      <c r="N32" s="180" t="str">
        <f t="shared" si="20"/>
        <v/>
      </c>
      <c r="O32" s="106"/>
      <c r="Q32" s="343" t="str">
        <f t="shared" si="21"/>
        <v/>
      </c>
      <c r="R32" s="344" t="str">
        <f t="shared" si="22"/>
        <v/>
      </c>
    </row>
    <row r="33" spans="1:18" ht="46.5" customHeight="1" thickBot="1" x14ac:dyDescent="0.25">
      <c r="A33" s="298" t="s">
        <v>331</v>
      </c>
      <c r="B33" s="296">
        <v>1</v>
      </c>
      <c r="C33" s="296">
        <v>3000</v>
      </c>
      <c r="D33" s="291">
        <f t="shared" si="14"/>
        <v>3000</v>
      </c>
      <c r="F33" s="20"/>
      <c r="G33" s="139">
        <f t="shared" ref="G33" si="23">F33*C33</f>
        <v>0</v>
      </c>
      <c r="H33" s="180" t="str">
        <f t="shared" ref="H33" si="24">IF(G33=0,"",IF(OR(G33-$D33&gt;0,G33-$D33&lt;0), (G33-$D33)/$D33, ""))</f>
        <v/>
      </c>
      <c r="I33" s="21" t="str">
        <f t="shared" ref="I33" si="25">IF(F33&gt;B33,"נא להסביר חריגה כאן","")</f>
        <v/>
      </c>
      <c r="K33" s="42"/>
      <c r="L33" s="40" t="str">
        <f t="shared" ref="L33" si="26">IF(ISBLANK(K33), "", IF(K33="מאשר", F33, "למלא כמות"))</f>
        <v/>
      </c>
      <c r="M33" s="139" t="str">
        <f t="shared" ref="M33" si="27">IFERROR(L33*C33,"")</f>
        <v/>
      </c>
      <c r="N33" s="180" t="str">
        <f t="shared" ref="N33" si="28">IFERROR(IF(M33=0,"",IF(OR(M33-$D33&gt;0,M33-$D33&lt;0), (M33-$D33)/$D33, "")),"")</f>
        <v/>
      </c>
      <c r="O33" s="106"/>
      <c r="Q33" s="343" t="str">
        <f t="shared" si="21"/>
        <v/>
      </c>
      <c r="R33" s="344" t="str">
        <f t="shared" si="22"/>
        <v/>
      </c>
    </row>
    <row r="34" spans="1:18" ht="16.5" customHeight="1" thickBot="1" x14ac:dyDescent="0.25">
      <c r="A34" s="428" t="s">
        <v>177</v>
      </c>
      <c r="B34" s="402"/>
      <c r="C34" s="402"/>
      <c r="D34" s="132"/>
      <c r="F34" s="433" t="str">
        <f>A34</f>
        <v>משחק, אמצעי טיפול והערכות</v>
      </c>
      <c r="G34" s="435"/>
      <c r="H34" s="435"/>
      <c r="I34" s="434"/>
      <c r="J34" s="131"/>
      <c r="K34" s="433" t="str">
        <f>A34</f>
        <v>משחק, אמצעי טיפול והערכות</v>
      </c>
      <c r="L34" s="435"/>
      <c r="M34" s="435"/>
      <c r="N34" s="435"/>
      <c r="O34" s="434"/>
      <c r="Q34" s="433"/>
      <c r="R34" s="434"/>
    </row>
    <row r="35" spans="1:18" ht="19.5" customHeight="1" x14ac:dyDescent="0.2">
      <c r="A35" s="300" t="s">
        <v>199</v>
      </c>
      <c r="B35" s="290">
        <v>1</v>
      </c>
      <c r="C35" s="290">
        <v>1500</v>
      </c>
      <c r="D35" s="291">
        <f t="shared" si="14"/>
        <v>1500</v>
      </c>
      <c r="F35" s="20"/>
      <c r="G35" s="139">
        <f t="shared" ref="G35:G41" si="29">F35*C35</f>
        <v>0</v>
      </c>
      <c r="H35" s="180" t="str">
        <f t="shared" ref="H35:H41" si="30">IF(G35=0,"",IF(OR(G35-$D35&gt;0,G35-$D35&lt;0), (G35-$D35)/$D35, ""))</f>
        <v/>
      </c>
      <c r="I35" s="21" t="str">
        <f t="shared" ref="I35:I41" si="31">IF(F35&gt;B35,"נא להסביר חריגה כאן","")</f>
        <v/>
      </c>
      <c r="K35" s="42"/>
      <c r="L35" s="40" t="str">
        <f t="shared" ref="L35:L41" si="32">IF(ISBLANK(K35), "", IF(K35="מאשר", F35, "למלא כמות"))</f>
        <v/>
      </c>
      <c r="M35" s="139" t="str">
        <f t="shared" ref="M35:M41" si="33">IFERROR(L35*C35,"")</f>
        <v/>
      </c>
      <c r="N35" s="180" t="str">
        <f t="shared" ref="N35:N41" si="34">IFERROR(IF(M35=0,"",IF(OR(M35-$D35&gt;0,M35-$D35&lt;0), (M35-$D35)/$D35, "")),"")</f>
        <v/>
      </c>
      <c r="O35" s="106"/>
      <c r="Q35" s="343" t="str">
        <f t="shared" ref="Q35:R41" si="35">L35</f>
        <v/>
      </c>
      <c r="R35" s="344" t="str">
        <f t="shared" si="35"/>
        <v/>
      </c>
    </row>
    <row r="36" spans="1:18" ht="16.5" customHeight="1" x14ac:dyDescent="0.2">
      <c r="A36" s="286" t="s">
        <v>190</v>
      </c>
      <c r="B36" s="292">
        <v>1</v>
      </c>
      <c r="C36" s="292">
        <v>2000</v>
      </c>
      <c r="D36" s="291">
        <f t="shared" si="14"/>
        <v>2000</v>
      </c>
      <c r="F36" s="20"/>
      <c r="G36" s="139">
        <f t="shared" si="29"/>
        <v>0</v>
      </c>
      <c r="H36" s="180" t="str">
        <f t="shared" si="30"/>
        <v/>
      </c>
      <c r="I36" s="21" t="str">
        <f t="shared" si="31"/>
        <v/>
      </c>
      <c r="K36" s="42"/>
      <c r="L36" s="40" t="str">
        <f t="shared" si="32"/>
        <v/>
      </c>
      <c r="M36" s="139" t="str">
        <f t="shared" si="33"/>
        <v/>
      </c>
      <c r="N36" s="180" t="str">
        <f t="shared" si="34"/>
        <v/>
      </c>
      <c r="O36" s="106"/>
      <c r="Q36" s="343" t="str">
        <f t="shared" si="35"/>
        <v/>
      </c>
      <c r="R36" s="344" t="str">
        <f t="shared" si="35"/>
        <v/>
      </c>
    </row>
    <row r="37" spans="1:18" ht="16.5" customHeight="1" x14ac:dyDescent="0.2">
      <c r="A37" s="286" t="s">
        <v>191</v>
      </c>
      <c r="B37" s="292">
        <v>1</v>
      </c>
      <c r="C37" s="292">
        <v>3000</v>
      </c>
      <c r="D37" s="291">
        <f t="shared" si="14"/>
        <v>3000</v>
      </c>
      <c r="F37" s="20"/>
      <c r="G37" s="139">
        <f t="shared" si="29"/>
        <v>0</v>
      </c>
      <c r="H37" s="180" t="str">
        <f t="shared" si="30"/>
        <v/>
      </c>
      <c r="I37" s="21" t="str">
        <f t="shared" si="31"/>
        <v/>
      </c>
      <c r="K37" s="42"/>
      <c r="L37" s="40" t="str">
        <f t="shared" si="32"/>
        <v/>
      </c>
      <c r="M37" s="139" t="str">
        <f t="shared" si="33"/>
        <v/>
      </c>
      <c r="N37" s="180" t="str">
        <f t="shared" si="34"/>
        <v/>
      </c>
      <c r="O37" s="106"/>
      <c r="Q37" s="343" t="str">
        <f t="shared" si="35"/>
        <v/>
      </c>
      <c r="R37" s="344" t="str">
        <f t="shared" si="35"/>
        <v/>
      </c>
    </row>
    <row r="38" spans="1:18" ht="16.5" customHeight="1" x14ac:dyDescent="0.2">
      <c r="A38" s="286" t="s">
        <v>192</v>
      </c>
      <c r="B38" s="292">
        <v>1</v>
      </c>
      <c r="C38" s="292">
        <v>3000</v>
      </c>
      <c r="D38" s="291">
        <f t="shared" si="14"/>
        <v>3000</v>
      </c>
      <c r="F38" s="20"/>
      <c r="G38" s="139">
        <f t="shared" si="29"/>
        <v>0</v>
      </c>
      <c r="H38" s="180" t="str">
        <f t="shared" si="30"/>
        <v/>
      </c>
      <c r="I38" s="21" t="str">
        <f t="shared" si="31"/>
        <v/>
      </c>
      <c r="K38" s="42"/>
      <c r="L38" s="40" t="str">
        <f t="shared" si="32"/>
        <v/>
      </c>
      <c r="M38" s="139" t="str">
        <f t="shared" si="33"/>
        <v/>
      </c>
      <c r="N38" s="180" t="str">
        <f t="shared" si="34"/>
        <v/>
      </c>
      <c r="O38" s="106"/>
      <c r="Q38" s="343" t="str">
        <f t="shared" si="35"/>
        <v/>
      </c>
      <c r="R38" s="344" t="str">
        <f t="shared" si="35"/>
        <v/>
      </c>
    </row>
    <row r="39" spans="1:18" ht="16.5" customHeight="1" x14ac:dyDescent="0.2">
      <c r="A39" s="297" t="s">
        <v>193</v>
      </c>
      <c r="B39" s="292">
        <v>1</v>
      </c>
      <c r="C39" s="292">
        <v>1200</v>
      </c>
      <c r="D39" s="291">
        <f t="shared" si="14"/>
        <v>1200</v>
      </c>
      <c r="F39" s="20"/>
      <c r="G39" s="139">
        <f t="shared" si="29"/>
        <v>0</v>
      </c>
      <c r="H39" s="180" t="str">
        <f t="shared" si="30"/>
        <v/>
      </c>
      <c r="I39" s="21" t="str">
        <f t="shared" si="31"/>
        <v/>
      </c>
      <c r="K39" s="42"/>
      <c r="L39" s="40" t="str">
        <f t="shared" si="32"/>
        <v/>
      </c>
      <c r="M39" s="139" t="str">
        <f t="shared" si="33"/>
        <v/>
      </c>
      <c r="N39" s="180" t="str">
        <f t="shared" si="34"/>
        <v/>
      </c>
      <c r="O39" s="106"/>
      <c r="Q39" s="343" t="str">
        <f t="shared" si="35"/>
        <v/>
      </c>
      <c r="R39" s="344" t="str">
        <f t="shared" si="35"/>
        <v/>
      </c>
    </row>
    <row r="40" spans="1:18" ht="35.25" customHeight="1" x14ac:dyDescent="0.2">
      <c r="A40" s="301" t="s">
        <v>280</v>
      </c>
      <c r="B40" s="292">
        <v>1</v>
      </c>
      <c r="C40" s="292">
        <v>5300</v>
      </c>
      <c r="D40" s="291">
        <f t="shared" si="14"/>
        <v>5300</v>
      </c>
      <c r="F40" s="20"/>
      <c r="G40" s="139">
        <f t="shared" si="29"/>
        <v>0</v>
      </c>
      <c r="H40" s="180" t="str">
        <f t="shared" si="30"/>
        <v/>
      </c>
      <c r="I40" s="21" t="str">
        <f t="shared" si="31"/>
        <v/>
      </c>
      <c r="K40" s="42"/>
      <c r="L40" s="40" t="str">
        <f t="shared" si="32"/>
        <v/>
      </c>
      <c r="M40" s="139" t="str">
        <f t="shared" si="33"/>
        <v/>
      </c>
      <c r="N40" s="180" t="str">
        <f t="shared" si="34"/>
        <v/>
      </c>
      <c r="O40" s="106"/>
      <c r="Q40" s="343" t="str">
        <f t="shared" si="35"/>
        <v/>
      </c>
      <c r="R40" s="344" t="str">
        <f t="shared" si="35"/>
        <v/>
      </c>
    </row>
    <row r="41" spans="1:18" ht="30" customHeight="1" thickBot="1" x14ac:dyDescent="0.25">
      <c r="A41" s="302" t="s">
        <v>281</v>
      </c>
      <c r="B41" s="296">
        <v>1</v>
      </c>
      <c r="C41" s="296">
        <v>6100</v>
      </c>
      <c r="D41" s="291">
        <f t="shared" si="14"/>
        <v>6100</v>
      </c>
      <c r="F41" s="20"/>
      <c r="G41" s="139">
        <f t="shared" si="29"/>
        <v>0</v>
      </c>
      <c r="H41" s="180" t="str">
        <f t="shared" si="30"/>
        <v/>
      </c>
      <c r="I41" s="21" t="str">
        <f t="shared" si="31"/>
        <v/>
      </c>
      <c r="K41" s="42"/>
      <c r="L41" s="40" t="str">
        <f t="shared" si="32"/>
        <v/>
      </c>
      <c r="M41" s="139" t="str">
        <f t="shared" si="33"/>
        <v/>
      </c>
      <c r="N41" s="180" t="str">
        <f t="shared" si="34"/>
        <v/>
      </c>
      <c r="O41" s="106"/>
      <c r="Q41" s="343" t="str">
        <f t="shared" si="35"/>
        <v/>
      </c>
      <c r="R41" s="344" t="str">
        <f t="shared" si="35"/>
        <v/>
      </c>
    </row>
    <row r="42" spans="1:18" ht="16.5" customHeight="1" thickBot="1" x14ac:dyDescent="0.25">
      <c r="A42" s="428" t="s">
        <v>181</v>
      </c>
      <c r="B42" s="402"/>
      <c r="C42" s="402"/>
      <c r="D42" s="132"/>
      <c r="F42" s="433" t="str">
        <f>A42</f>
        <v>טכנולוגיה</v>
      </c>
      <c r="G42" s="435"/>
      <c r="H42" s="435"/>
      <c r="I42" s="434"/>
      <c r="J42" s="131"/>
      <c r="K42" s="433" t="str">
        <f>A42</f>
        <v>טכנולוגיה</v>
      </c>
      <c r="L42" s="435"/>
      <c r="M42" s="435"/>
      <c r="N42" s="435"/>
      <c r="O42" s="434"/>
      <c r="Q42" s="433"/>
      <c r="R42" s="434"/>
    </row>
    <row r="43" spans="1:18" ht="16.5" customHeight="1" x14ac:dyDescent="0.2">
      <c r="A43" s="300" t="s">
        <v>277</v>
      </c>
      <c r="B43" s="289">
        <v>1</v>
      </c>
      <c r="C43" s="290">
        <v>2800</v>
      </c>
      <c r="D43" s="291">
        <f t="shared" ref="D43:D49" si="36">B43*C43</f>
        <v>2800</v>
      </c>
      <c r="F43" s="20"/>
      <c r="G43" s="139">
        <f t="shared" ref="G43:G49" si="37">F43*C43</f>
        <v>0</v>
      </c>
      <c r="H43" s="180" t="str">
        <f t="shared" ref="H43:H49" si="38">IF(G43=0,"",IF(OR(G43-$D43&gt;0,G43-$D43&lt;0), (G43-$D43)/$D43, ""))</f>
        <v/>
      </c>
      <c r="I43" s="21" t="str">
        <f t="shared" ref="I43:I49" si="39">IF(F43&gt;B43,"נא להסביר חריגה כאן","")</f>
        <v/>
      </c>
      <c r="K43" s="42"/>
      <c r="L43" s="40" t="str">
        <f t="shared" ref="L43:L49" si="40">IF(ISBLANK(K43), "", IF(K43="מאשר", F43, "למלא כמות"))</f>
        <v/>
      </c>
      <c r="M43" s="139" t="str">
        <f t="shared" ref="M43:M49" si="41">IFERROR(L43*C43,"")</f>
        <v/>
      </c>
      <c r="N43" s="180" t="str">
        <f t="shared" ref="N43:N49" si="42">IFERROR(IF(M43=0,"",IF(OR(M43-$D43&gt;0,M43-$D43&lt;0), (M43-$D43)/$D43, "")),"")</f>
        <v/>
      </c>
      <c r="O43" s="106"/>
      <c r="Q43" s="343" t="str">
        <f t="shared" ref="Q43:R49" si="43">L43</f>
        <v/>
      </c>
      <c r="R43" s="344" t="str">
        <f t="shared" si="43"/>
        <v/>
      </c>
    </row>
    <row r="44" spans="1:18" ht="16.5" customHeight="1" x14ac:dyDescent="0.2">
      <c r="A44" s="286" t="s">
        <v>327</v>
      </c>
      <c r="B44" s="292">
        <v>1</v>
      </c>
      <c r="C44" s="292">
        <v>2800</v>
      </c>
      <c r="D44" s="291">
        <f t="shared" si="36"/>
        <v>2800</v>
      </c>
      <c r="F44" s="20"/>
      <c r="G44" s="139">
        <f t="shared" si="37"/>
        <v>0</v>
      </c>
      <c r="H44" s="180" t="str">
        <f t="shared" si="38"/>
        <v/>
      </c>
      <c r="I44" s="21" t="str">
        <f t="shared" si="39"/>
        <v/>
      </c>
      <c r="K44" s="42"/>
      <c r="L44" s="40" t="str">
        <f t="shared" si="40"/>
        <v/>
      </c>
      <c r="M44" s="139" t="str">
        <f t="shared" si="41"/>
        <v/>
      </c>
      <c r="N44" s="180" t="str">
        <f t="shared" si="42"/>
        <v/>
      </c>
      <c r="O44" s="106"/>
      <c r="Q44" s="343" t="str">
        <f t="shared" si="43"/>
        <v/>
      </c>
      <c r="R44" s="344" t="str">
        <f t="shared" si="43"/>
        <v/>
      </c>
    </row>
    <row r="45" spans="1:18" ht="16.5" customHeight="1" x14ac:dyDescent="0.2">
      <c r="A45" s="286" t="s">
        <v>194</v>
      </c>
      <c r="B45" s="292">
        <v>1</v>
      </c>
      <c r="C45" s="292">
        <v>2500</v>
      </c>
      <c r="D45" s="291">
        <f t="shared" si="36"/>
        <v>2500</v>
      </c>
      <c r="F45" s="20"/>
      <c r="G45" s="139">
        <f t="shared" si="37"/>
        <v>0</v>
      </c>
      <c r="H45" s="180" t="str">
        <f t="shared" si="38"/>
        <v/>
      </c>
      <c r="I45" s="21" t="str">
        <f t="shared" si="39"/>
        <v/>
      </c>
      <c r="K45" s="42"/>
      <c r="L45" s="40" t="str">
        <f t="shared" si="40"/>
        <v/>
      </c>
      <c r="M45" s="139" t="str">
        <f t="shared" si="41"/>
        <v/>
      </c>
      <c r="N45" s="180" t="str">
        <f t="shared" si="42"/>
        <v/>
      </c>
      <c r="O45" s="106"/>
      <c r="Q45" s="343" t="str">
        <f t="shared" si="43"/>
        <v/>
      </c>
      <c r="R45" s="344" t="str">
        <f t="shared" si="43"/>
        <v/>
      </c>
    </row>
    <row r="46" spans="1:18" ht="16.5" customHeight="1" x14ac:dyDescent="0.2">
      <c r="A46" s="286" t="s">
        <v>195</v>
      </c>
      <c r="B46" s="292">
        <v>1</v>
      </c>
      <c r="C46" s="292">
        <v>1000</v>
      </c>
      <c r="D46" s="291">
        <f t="shared" si="36"/>
        <v>1000</v>
      </c>
      <c r="F46" s="20"/>
      <c r="G46" s="139">
        <f t="shared" si="37"/>
        <v>0</v>
      </c>
      <c r="H46" s="180" t="str">
        <f t="shared" si="38"/>
        <v/>
      </c>
      <c r="I46" s="21" t="str">
        <f t="shared" si="39"/>
        <v/>
      </c>
      <c r="K46" s="42"/>
      <c r="L46" s="40" t="str">
        <f t="shared" si="40"/>
        <v/>
      </c>
      <c r="M46" s="139" t="str">
        <f t="shared" si="41"/>
        <v/>
      </c>
      <c r="N46" s="180" t="str">
        <f t="shared" si="42"/>
        <v/>
      </c>
      <c r="O46" s="106"/>
      <c r="Q46" s="343" t="str">
        <f t="shared" si="43"/>
        <v/>
      </c>
      <c r="R46" s="344" t="str">
        <f t="shared" si="43"/>
        <v/>
      </c>
    </row>
    <row r="47" spans="1:18" ht="16.5" customHeight="1" x14ac:dyDescent="0.2">
      <c r="A47" s="286" t="s">
        <v>196</v>
      </c>
      <c r="B47" s="292">
        <v>1</v>
      </c>
      <c r="C47" s="292">
        <v>2000</v>
      </c>
      <c r="D47" s="291">
        <f t="shared" si="36"/>
        <v>2000</v>
      </c>
      <c r="F47" s="20"/>
      <c r="G47" s="139">
        <f t="shared" si="37"/>
        <v>0</v>
      </c>
      <c r="H47" s="180" t="str">
        <f t="shared" si="38"/>
        <v/>
      </c>
      <c r="I47" s="21" t="str">
        <f t="shared" si="39"/>
        <v/>
      </c>
      <c r="K47" s="42"/>
      <c r="L47" s="40" t="str">
        <f t="shared" si="40"/>
        <v/>
      </c>
      <c r="M47" s="139" t="str">
        <f t="shared" si="41"/>
        <v/>
      </c>
      <c r="N47" s="180" t="str">
        <f t="shared" si="42"/>
        <v/>
      </c>
      <c r="O47" s="106"/>
      <c r="Q47" s="343" t="str">
        <f t="shared" si="43"/>
        <v/>
      </c>
      <c r="R47" s="344" t="str">
        <f t="shared" si="43"/>
        <v/>
      </c>
    </row>
    <row r="48" spans="1:18" ht="16.5" customHeight="1" x14ac:dyDescent="0.2">
      <c r="A48" s="286" t="s">
        <v>197</v>
      </c>
      <c r="B48" s="296">
        <v>1</v>
      </c>
      <c r="C48" s="296">
        <v>2000</v>
      </c>
      <c r="D48" s="291">
        <f t="shared" si="36"/>
        <v>2000</v>
      </c>
      <c r="F48" s="20"/>
      <c r="G48" s="139">
        <f t="shared" si="37"/>
        <v>0</v>
      </c>
      <c r="H48" s="180" t="str">
        <f t="shared" si="38"/>
        <v/>
      </c>
      <c r="I48" s="21" t="str">
        <f t="shared" si="39"/>
        <v/>
      </c>
      <c r="K48" s="42"/>
      <c r="L48" s="40" t="str">
        <f t="shared" si="40"/>
        <v/>
      </c>
      <c r="M48" s="139" t="str">
        <f t="shared" si="41"/>
        <v/>
      </c>
      <c r="N48" s="180" t="str">
        <f t="shared" si="42"/>
        <v/>
      </c>
      <c r="O48" s="106"/>
      <c r="Q48" s="343" t="str">
        <f t="shared" si="43"/>
        <v/>
      </c>
      <c r="R48" s="344" t="str">
        <f t="shared" si="43"/>
        <v/>
      </c>
    </row>
    <row r="49" spans="1:18" ht="83.25" customHeight="1" thickBot="1" x14ac:dyDescent="0.25">
      <c r="A49" s="298" t="s">
        <v>328</v>
      </c>
      <c r="B49" s="296">
        <v>1</v>
      </c>
      <c r="C49" s="296">
        <v>26000</v>
      </c>
      <c r="D49" s="291">
        <f t="shared" si="36"/>
        <v>26000</v>
      </c>
      <c r="F49" s="20"/>
      <c r="G49" s="139">
        <f t="shared" si="37"/>
        <v>0</v>
      </c>
      <c r="H49" s="180" t="str">
        <f t="shared" si="38"/>
        <v/>
      </c>
      <c r="I49" s="21" t="str">
        <f t="shared" si="39"/>
        <v/>
      </c>
      <c r="K49" s="42"/>
      <c r="L49" s="40" t="str">
        <f t="shared" si="40"/>
        <v/>
      </c>
      <c r="M49" s="139" t="str">
        <f t="shared" si="41"/>
        <v/>
      </c>
      <c r="N49" s="180" t="str">
        <f t="shared" si="42"/>
        <v/>
      </c>
      <c r="O49" s="106"/>
      <c r="Q49" s="343" t="str">
        <f t="shared" si="43"/>
        <v/>
      </c>
      <c r="R49" s="344" t="str">
        <f t="shared" si="43"/>
        <v/>
      </c>
    </row>
    <row r="50" spans="1:18" ht="16.5" customHeight="1" thickBot="1" x14ac:dyDescent="0.25">
      <c r="A50" s="442" t="s">
        <v>198</v>
      </c>
      <c r="B50" s="399"/>
      <c r="C50" s="400"/>
      <c r="D50" s="279">
        <f>SUM(D8:D49)</f>
        <v>104900</v>
      </c>
      <c r="E50" s="271"/>
      <c r="F50" s="272"/>
      <c r="G50" s="279">
        <f>SUM(G8:G49)</f>
        <v>0</v>
      </c>
      <c r="H50" s="273" t="str">
        <f t="shared" ref="H50" si="44">IF(G50=0,"",IF(OR(G50-$D50&gt;0,G50-$D50&lt;0), (G50-$D50)/$D50, ""))</f>
        <v/>
      </c>
      <c r="I50" s="274"/>
      <c r="J50" s="275"/>
      <c r="K50" s="276"/>
      <c r="L50" s="277"/>
      <c r="M50" s="279">
        <f>SUM(M8:M49)</f>
        <v>0</v>
      </c>
      <c r="N50" s="273" t="str">
        <f t="shared" ref="N50" si="45">IFERROR(IF(M50=0,"",IF(OR(M50-$D50&gt;0,M50-$D50&lt;0), (M50-$D50)/$D50, "")),"")</f>
        <v/>
      </c>
      <c r="O50" s="278"/>
      <c r="Q50" s="321"/>
      <c r="R50" s="279">
        <f>SUM(R8:R49)</f>
        <v>0</v>
      </c>
    </row>
    <row r="51" spans="1:18" ht="16.5" customHeight="1" x14ac:dyDescent="0.2">
      <c r="A51" s="124"/>
      <c r="C51" s="118"/>
    </row>
    <row r="52" spans="1:18" ht="16.5" customHeight="1" x14ac:dyDescent="0.2">
      <c r="A52" s="172"/>
      <c r="C52" s="118"/>
    </row>
    <row r="53" spans="1:18" ht="16.5" customHeight="1" x14ac:dyDescent="0.2">
      <c r="A53" s="124"/>
    </row>
    <row r="54" spans="1:18" ht="16.5" customHeight="1" x14ac:dyDescent="0.2">
      <c r="A54" s="124"/>
    </row>
  </sheetData>
  <sheetProtection algorithmName="SHA-512" hashValue="493wknu4czGVV8k/3hEHLoN6JjdQ5JTubafIjqOrLl5T6zWKyeCT/ITs1xMZY6W74HLWhRWhetd95akTVl2/Xw==" saltValue="S15E85zD37Y5s0K2uJ+UMQ==" spinCount="100000" sheet="1" formatCells="0" formatColumns="0" formatRows="0"/>
  <mergeCells count="22">
    <mergeCell ref="A50:C50"/>
    <mergeCell ref="F34:I34"/>
    <mergeCell ref="K34:O34"/>
    <mergeCell ref="F42:I42"/>
    <mergeCell ref="K42:O42"/>
    <mergeCell ref="A34:C34"/>
    <mergeCell ref="A42:C42"/>
    <mergeCell ref="F20:I20"/>
    <mergeCell ref="K20:O20"/>
    <mergeCell ref="A2:O2"/>
    <mergeCell ref="A5:D5"/>
    <mergeCell ref="F5:I5"/>
    <mergeCell ref="K5:O5"/>
    <mergeCell ref="F7:I7"/>
    <mergeCell ref="K7:O7"/>
    <mergeCell ref="A7:C7"/>
    <mergeCell ref="A20:C20"/>
    <mergeCell ref="Q5:R5"/>
    <mergeCell ref="Q7:R7"/>
    <mergeCell ref="Q20:R20"/>
    <mergeCell ref="Q34:R34"/>
    <mergeCell ref="Q42:R42"/>
  </mergeCells>
  <conditionalFormatting sqref="H8:H19 H35:H41 N35:N41">
    <cfRule type="cellIs" dxfId="16" priority="20" operator="greaterThan">
      <formula>0</formula>
    </cfRule>
  </conditionalFormatting>
  <conditionalFormatting sqref="H21:H33">
    <cfRule type="cellIs" dxfId="15" priority="12" operator="greaterThan">
      <formula>0</formula>
    </cfRule>
  </conditionalFormatting>
  <conditionalFormatting sqref="H43:H50">
    <cfRule type="cellIs" dxfId="14" priority="6" operator="greaterThan">
      <formula>0</formula>
    </cfRule>
  </conditionalFormatting>
  <conditionalFormatting sqref="N8:N19">
    <cfRule type="cellIs" dxfId="13" priority="19" operator="greaterThan">
      <formula>0</formula>
    </cfRule>
  </conditionalFormatting>
  <conditionalFormatting sqref="N21:N33">
    <cfRule type="cellIs" dxfId="12" priority="11" operator="greaterThan">
      <formula>0</formula>
    </cfRule>
  </conditionalFormatting>
  <conditionalFormatting sqref="N43:N50">
    <cfRule type="cellIs" dxfId="11" priority="5" operator="greaterThan">
      <formula>0</formula>
    </cfRule>
  </conditionalFormatting>
  <dataValidations count="1">
    <dataValidation type="list" allowBlank="1" showInputMessage="1" showErrorMessage="1" sqref="K8:K19 K21:K33 K43:K49 K35:K41" xr:uid="{00000000-0002-0000-0600-000000000000}">
      <formula1>"מאשר, מאשר חלקי"</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Worksheet______9"/>
  <dimension ref="A1:R43"/>
  <sheetViews>
    <sheetView rightToLeft="1" zoomScaleNormal="100" workbookViewId="0">
      <pane ySplit="6" topLeftCell="A7" activePane="bottomLeft" state="frozen"/>
      <selection pane="bottomLeft"/>
    </sheetView>
  </sheetViews>
  <sheetFormatPr defaultColWidth="9" defaultRowHeight="16.5" customHeight="1" x14ac:dyDescent="0.2"/>
  <cols>
    <col min="1" max="1" width="48.625" style="110" customWidth="1"/>
    <col min="2" max="2" width="13" style="111" customWidth="1"/>
    <col min="3" max="3" width="8.375" style="111" customWidth="1"/>
    <col min="4" max="4" width="10.375" style="112" customWidth="1"/>
    <col min="5" max="5" width="2.25" style="111" customWidth="1"/>
    <col min="6" max="6" width="10.25" style="111" customWidth="1"/>
    <col min="7" max="7" width="10.375" style="111" customWidth="1"/>
    <col min="8" max="8" width="14.625" style="111" customWidth="1"/>
    <col min="9" max="9" width="20" style="111" customWidth="1"/>
    <col min="10" max="10" width="3.625" style="111" customWidth="1"/>
    <col min="11" max="11" width="10.375" style="111" customWidth="1"/>
    <col min="12" max="12" width="12.125" style="111" customWidth="1"/>
    <col min="13" max="13" width="11.125" style="111" customWidth="1"/>
    <col min="14" max="14" width="9.625" style="111" customWidth="1"/>
    <col min="15" max="15" width="16.375" style="111" customWidth="1"/>
    <col min="16" max="16" width="2" customWidth="1"/>
    <col min="17" max="17" width="12.125" style="111" customWidth="1"/>
    <col min="18" max="18" width="11.125" style="111" customWidth="1"/>
  </cols>
  <sheetData>
    <row r="1" spans="1:18" ht="7.5" customHeight="1" x14ac:dyDescent="0.2"/>
    <row r="2" spans="1:18" s="189" customFormat="1" ht="16.5" customHeight="1" thickBot="1" x14ac:dyDescent="0.25">
      <c r="A2" s="429" t="s">
        <v>200</v>
      </c>
      <c r="B2" s="429"/>
      <c r="C2" s="429"/>
      <c r="D2" s="429"/>
      <c r="E2" s="429"/>
      <c r="F2" s="429"/>
      <c r="G2" s="429"/>
      <c r="H2" s="429"/>
      <c r="I2" s="429"/>
      <c r="J2" s="429"/>
      <c r="K2" s="429"/>
      <c r="L2" s="429"/>
      <c r="M2" s="429"/>
      <c r="N2" s="429"/>
      <c r="O2" s="429"/>
    </row>
    <row r="3" spans="1:18" s="120" customFormat="1" ht="16.5" customHeight="1" thickBot="1" x14ac:dyDescent="0.25">
      <c r="A3" s="119" t="s">
        <v>144</v>
      </c>
      <c r="B3" s="167"/>
      <c r="C3" s="168"/>
      <c r="D3" s="117"/>
      <c r="E3" s="117"/>
      <c r="F3" s="117"/>
      <c r="G3" s="117"/>
      <c r="H3" s="117"/>
      <c r="I3" s="169"/>
      <c r="J3" s="117"/>
      <c r="K3" s="117"/>
      <c r="L3" s="117"/>
      <c r="M3" s="117"/>
      <c r="N3" s="117"/>
      <c r="O3" s="171"/>
      <c r="Q3" s="117"/>
      <c r="R3" s="117"/>
    </row>
    <row r="4" spans="1:18" s="120" customFormat="1" ht="6" customHeight="1" thickBot="1" x14ac:dyDescent="0.25">
      <c r="A4" s="172"/>
      <c r="B4" s="117"/>
      <c r="C4" s="118"/>
      <c r="D4" s="117"/>
      <c r="E4" s="117"/>
      <c r="F4" s="117"/>
      <c r="G4" s="117"/>
      <c r="H4" s="117"/>
      <c r="I4" s="122"/>
      <c r="J4" s="117"/>
      <c r="K4" s="117"/>
      <c r="L4" s="117"/>
      <c r="M4" s="117"/>
      <c r="N4" s="117"/>
      <c r="O4" s="117"/>
      <c r="Q4" s="117"/>
      <c r="R4" s="117"/>
    </row>
    <row r="5" spans="1:18" s="120" customFormat="1" ht="16.5" customHeight="1" thickBot="1" x14ac:dyDescent="0.25">
      <c r="A5" s="401" t="s">
        <v>125</v>
      </c>
      <c r="B5" s="424"/>
      <c r="C5" s="424"/>
      <c r="D5" s="425"/>
      <c r="E5" s="117"/>
      <c r="F5" s="401" t="s">
        <v>313</v>
      </c>
      <c r="G5" s="424"/>
      <c r="H5" s="424"/>
      <c r="I5" s="425"/>
      <c r="J5" s="117"/>
      <c r="K5" s="401" t="s">
        <v>114</v>
      </c>
      <c r="L5" s="424"/>
      <c r="M5" s="424"/>
      <c r="N5" s="424"/>
      <c r="O5" s="425"/>
      <c r="Q5" s="401" t="s">
        <v>335</v>
      </c>
      <c r="R5" s="425"/>
    </row>
    <row r="6" spans="1:18" s="191" customFormat="1" ht="63" customHeight="1" thickBot="1" x14ac:dyDescent="0.25">
      <c r="A6" s="190" t="s">
        <v>42</v>
      </c>
      <c r="B6" s="126" t="s">
        <v>145</v>
      </c>
      <c r="C6" s="126" t="s">
        <v>77</v>
      </c>
      <c r="D6" s="127" t="s">
        <v>78</v>
      </c>
      <c r="E6" s="131"/>
      <c r="F6" s="128" t="s">
        <v>216</v>
      </c>
      <c r="G6" s="129" t="s">
        <v>115</v>
      </c>
      <c r="H6" s="130" t="s">
        <v>116</v>
      </c>
      <c r="I6" s="127" t="s">
        <v>117</v>
      </c>
      <c r="J6" s="131"/>
      <c r="K6" s="128" t="s">
        <v>147</v>
      </c>
      <c r="L6" s="129" t="s">
        <v>148</v>
      </c>
      <c r="M6" s="129" t="s">
        <v>131</v>
      </c>
      <c r="N6" s="126" t="s">
        <v>116</v>
      </c>
      <c r="O6" s="127" t="s">
        <v>149</v>
      </c>
      <c r="Q6" s="128" t="s">
        <v>148</v>
      </c>
      <c r="R6" s="325" t="s">
        <v>131</v>
      </c>
    </row>
    <row r="7" spans="1:18" s="120" customFormat="1" ht="16.5" customHeight="1" thickBot="1" x14ac:dyDescent="0.25">
      <c r="A7" s="428" t="s">
        <v>48</v>
      </c>
      <c r="B7" s="402"/>
      <c r="C7" s="402"/>
      <c r="D7" s="132"/>
      <c r="E7" s="117"/>
      <c r="F7" s="433" t="str">
        <f>A7</f>
        <v>ריהוט</v>
      </c>
      <c r="G7" s="435"/>
      <c r="H7" s="435"/>
      <c r="I7" s="434"/>
      <c r="J7" s="131"/>
      <c r="K7" s="433" t="str">
        <f>A7</f>
        <v>ריהוט</v>
      </c>
      <c r="L7" s="435"/>
      <c r="M7" s="435"/>
      <c r="N7" s="435"/>
      <c r="O7" s="434"/>
      <c r="Q7" s="433"/>
      <c r="R7" s="434"/>
    </row>
    <row r="8" spans="1:18" ht="16.5" customHeight="1" x14ac:dyDescent="0.2">
      <c r="A8" s="310" t="s">
        <v>150</v>
      </c>
      <c r="B8" s="289">
        <v>1</v>
      </c>
      <c r="C8" s="290">
        <v>800</v>
      </c>
      <c r="D8" s="291">
        <f>B8*C8</f>
        <v>800</v>
      </c>
      <c r="F8" s="20"/>
      <c r="G8" s="139">
        <f t="shared" ref="G8" si="0">F8*C8</f>
        <v>0</v>
      </c>
      <c r="H8" s="180" t="str">
        <f t="shared" ref="H8" si="1">IF(G8=0,"",IF(OR(G8-$D8&gt;0,G8-$D8&lt;0), (G8-$D8)/$D8, ""))</f>
        <v/>
      </c>
      <c r="I8" s="21" t="str">
        <f t="shared" ref="I8" si="2">IF(F8&gt;B8,"נא להסביר חריגה כאן","")</f>
        <v/>
      </c>
      <c r="J8" s="117"/>
      <c r="K8" s="42"/>
      <c r="L8" s="40" t="str">
        <f>IF(ISBLANK(K8), "", IF(K8="מאשר", F8, "למלא כמות"))</f>
        <v/>
      </c>
      <c r="M8" s="139" t="str">
        <f t="shared" ref="M8" si="3">IFERROR(L8*C8,"")</f>
        <v/>
      </c>
      <c r="N8" s="180" t="str">
        <f t="shared" ref="N8" si="4">IFERROR(IF(M8=0,"",IF(OR(M8-$D8&gt;0,M8-$D8&lt;0), (M8-$D8)/$D8, "")),"")</f>
        <v/>
      </c>
      <c r="O8" s="106"/>
      <c r="Q8" s="343" t="str">
        <f t="shared" ref="Q8:Q21" si="5">L8</f>
        <v/>
      </c>
      <c r="R8" s="344" t="str">
        <f t="shared" ref="R8:R21" si="6">M8</f>
        <v/>
      </c>
    </row>
    <row r="9" spans="1:18" ht="16.5" customHeight="1" x14ac:dyDescent="0.2">
      <c r="A9" s="311" t="s">
        <v>151</v>
      </c>
      <c r="B9" s="181">
        <v>1</v>
      </c>
      <c r="C9" s="292">
        <v>600</v>
      </c>
      <c r="D9" s="291">
        <f t="shared" ref="D9:D20" si="7">B9*C9</f>
        <v>600</v>
      </c>
      <c r="F9" s="20"/>
      <c r="G9" s="139">
        <f t="shared" ref="G9:G21" si="8">F9*C9</f>
        <v>0</v>
      </c>
      <c r="H9" s="180" t="str">
        <f t="shared" ref="H9:H21" si="9">IF(G9=0,"",IF(OR(G9-$D9&gt;0,G9-$D9&lt;0), (G9-$D9)/$D9, ""))</f>
        <v/>
      </c>
      <c r="I9" s="21" t="str">
        <f t="shared" ref="I9:I21" si="10">IF(F9&gt;B9,"נא להסביר חריגה כאן","")</f>
        <v/>
      </c>
      <c r="J9" s="117"/>
      <c r="K9" s="42"/>
      <c r="L9" s="40" t="str">
        <f t="shared" ref="L9:L21" si="11">IF(ISBLANK(K9), "", IF(K9="מאשר", F9, "למלא כמות"))</f>
        <v/>
      </c>
      <c r="M9" s="139" t="str">
        <f t="shared" ref="M9:M21" si="12">IFERROR(L9*C9,"")</f>
        <v/>
      </c>
      <c r="N9" s="180" t="str">
        <f t="shared" ref="N9:N21" si="13">IFERROR(IF(M9=0,"",IF(OR(M9-$D9&gt;0,M9-$D9&lt;0), (M9-$D9)/$D9, "")),"")</f>
        <v/>
      </c>
      <c r="O9" s="106"/>
      <c r="Q9" s="343" t="str">
        <f t="shared" si="5"/>
        <v/>
      </c>
      <c r="R9" s="344" t="str">
        <f t="shared" si="6"/>
        <v/>
      </c>
    </row>
    <row r="10" spans="1:18" ht="16.5" customHeight="1" x14ac:dyDescent="0.2">
      <c r="A10" s="311" t="s">
        <v>187</v>
      </c>
      <c r="B10" s="181">
        <v>1</v>
      </c>
      <c r="C10" s="292">
        <v>500</v>
      </c>
      <c r="D10" s="291">
        <f t="shared" si="7"/>
        <v>500</v>
      </c>
      <c r="F10" s="20"/>
      <c r="G10" s="139">
        <f t="shared" si="8"/>
        <v>0</v>
      </c>
      <c r="H10" s="180" t="str">
        <f t="shared" si="9"/>
        <v/>
      </c>
      <c r="I10" s="21" t="str">
        <f t="shared" si="10"/>
        <v/>
      </c>
      <c r="J10" s="117"/>
      <c r="K10" s="42"/>
      <c r="L10" s="40" t="str">
        <f t="shared" si="11"/>
        <v/>
      </c>
      <c r="M10" s="139" t="str">
        <f t="shared" si="12"/>
        <v/>
      </c>
      <c r="N10" s="180" t="str">
        <f t="shared" si="13"/>
        <v/>
      </c>
      <c r="O10" s="106"/>
      <c r="Q10" s="343" t="str">
        <f t="shared" si="5"/>
        <v/>
      </c>
      <c r="R10" s="344" t="str">
        <f t="shared" si="6"/>
        <v/>
      </c>
    </row>
    <row r="11" spans="1:18" ht="16.5" customHeight="1" x14ac:dyDescent="0.2">
      <c r="A11" s="311" t="s">
        <v>152</v>
      </c>
      <c r="B11" s="181">
        <v>1</v>
      </c>
      <c r="C11" s="292">
        <v>850</v>
      </c>
      <c r="D11" s="291">
        <f t="shared" si="7"/>
        <v>850</v>
      </c>
      <c r="F11" s="20"/>
      <c r="G11" s="139">
        <f t="shared" si="8"/>
        <v>0</v>
      </c>
      <c r="H11" s="180" t="str">
        <f t="shared" si="9"/>
        <v/>
      </c>
      <c r="I11" s="21" t="str">
        <f t="shared" si="10"/>
        <v/>
      </c>
      <c r="J11" s="117"/>
      <c r="K11" s="42"/>
      <c r="L11" s="40" t="str">
        <f t="shared" si="11"/>
        <v/>
      </c>
      <c r="M11" s="139" t="str">
        <f t="shared" si="12"/>
        <v/>
      </c>
      <c r="N11" s="180" t="str">
        <f t="shared" si="13"/>
        <v/>
      </c>
      <c r="O11" s="106"/>
      <c r="Q11" s="343" t="str">
        <f t="shared" si="5"/>
        <v/>
      </c>
      <c r="R11" s="344" t="str">
        <f t="shared" si="6"/>
        <v/>
      </c>
    </row>
    <row r="12" spans="1:18" ht="16.5" customHeight="1" x14ac:dyDescent="0.2">
      <c r="A12" s="311" t="s">
        <v>153</v>
      </c>
      <c r="B12" s="181">
        <v>1</v>
      </c>
      <c r="C12" s="292">
        <v>2600</v>
      </c>
      <c r="D12" s="291">
        <f t="shared" si="7"/>
        <v>2600</v>
      </c>
      <c r="F12" s="20"/>
      <c r="G12" s="139">
        <f t="shared" si="8"/>
        <v>0</v>
      </c>
      <c r="H12" s="180" t="str">
        <f t="shared" si="9"/>
        <v/>
      </c>
      <c r="I12" s="21" t="str">
        <f t="shared" si="10"/>
        <v/>
      </c>
      <c r="J12" s="117"/>
      <c r="K12" s="42"/>
      <c r="L12" s="40" t="str">
        <f t="shared" si="11"/>
        <v/>
      </c>
      <c r="M12" s="139" t="str">
        <f t="shared" si="12"/>
        <v/>
      </c>
      <c r="N12" s="180" t="str">
        <f t="shared" si="13"/>
        <v/>
      </c>
      <c r="O12" s="106"/>
      <c r="Q12" s="343" t="str">
        <f t="shared" si="5"/>
        <v/>
      </c>
      <c r="R12" s="344" t="str">
        <f t="shared" si="6"/>
        <v/>
      </c>
    </row>
    <row r="13" spans="1:18" ht="16.5" customHeight="1" x14ac:dyDescent="0.2">
      <c r="A13" s="311" t="s">
        <v>154</v>
      </c>
      <c r="B13" s="181">
        <v>1</v>
      </c>
      <c r="C13" s="292">
        <v>6000</v>
      </c>
      <c r="D13" s="291">
        <f t="shared" si="7"/>
        <v>6000</v>
      </c>
      <c r="F13" s="20"/>
      <c r="G13" s="139">
        <f t="shared" si="8"/>
        <v>0</v>
      </c>
      <c r="H13" s="180" t="str">
        <f t="shared" si="9"/>
        <v/>
      </c>
      <c r="I13" s="21" t="str">
        <f t="shared" si="10"/>
        <v/>
      </c>
      <c r="J13" s="117"/>
      <c r="K13" s="42"/>
      <c r="L13" s="40" t="str">
        <f t="shared" si="11"/>
        <v/>
      </c>
      <c r="M13" s="139" t="str">
        <f t="shared" si="12"/>
        <v/>
      </c>
      <c r="N13" s="180" t="str">
        <f t="shared" si="13"/>
        <v/>
      </c>
      <c r="O13" s="106"/>
      <c r="Q13" s="343" t="str">
        <f t="shared" si="5"/>
        <v/>
      </c>
      <c r="R13" s="344" t="str">
        <f t="shared" si="6"/>
        <v/>
      </c>
    </row>
    <row r="14" spans="1:18" ht="16.5" customHeight="1" x14ac:dyDescent="0.2">
      <c r="A14" s="311" t="s">
        <v>47</v>
      </c>
      <c r="B14" s="181">
        <v>1</v>
      </c>
      <c r="C14" s="292">
        <v>650</v>
      </c>
      <c r="D14" s="291">
        <f t="shared" si="7"/>
        <v>650</v>
      </c>
      <c r="F14" s="20"/>
      <c r="G14" s="139">
        <f t="shared" si="8"/>
        <v>0</v>
      </c>
      <c r="H14" s="180" t="str">
        <f t="shared" si="9"/>
        <v/>
      </c>
      <c r="I14" s="21" t="str">
        <f t="shared" si="10"/>
        <v/>
      </c>
      <c r="J14" s="117"/>
      <c r="K14" s="42"/>
      <c r="L14" s="40" t="str">
        <f t="shared" si="11"/>
        <v/>
      </c>
      <c r="M14" s="139" t="str">
        <f t="shared" si="12"/>
        <v/>
      </c>
      <c r="N14" s="180" t="str">
        <f t="shared" si="13"/>
        <v/>
      </c>
      <c r="O14" s="106"/>
      <c r="Q14" s="343" t="str">
        <f t="shared" si="5"/>
        <v/>
      </c>
      <c r="R14" s="344" t="str">
        <f t="shared" si="6"/>
        <v/>
      </c>
    </row>
    <row r="15" spans="1:18" ht="16.5" customHeight="1" x14ac:dyDescent="0.2">
      <c r="A15" s="311" t="s">
        <v>155</v>
      </c>
      <c r="B15" s="181">
        <v>3</v>
      </c>
      <c r="C15" s="292">
        <v>150</v>
      </c>
      <c r="D15" s="291">
        <f t="shared" si="7"/>
        <v>450</v>
      </c>
      <c r="F15" s="20"/>
      <c r="G15" s="139">
        <f t="shared" si="8"/>
        <v>0</v>
      </c>
      <c r="H15" s="180" t="str">
        <f t="shared" si="9"/>
        <v/>
      </c>
      <c r="I15" s="21" t="str">
        <f t="shared" si="10"/>
        <v/>
      </c>
      <c r="J15" s="117"/>
      <c r="K15" s="42"/>
      <c r="L15" s="40" t="str">
        <f t="shared" si="11"/>
        <v/>
      </c>
      <c r="M15" s="139" t="str">
        <f t="shared" si="12"/>
        <v/>
      </c>
      <c r="N15" s="180" t="str">
        <f t="shared" si="13"/>
        <v/>
      </c>
      <c r="O15" s="106"/>
      <c r="Q15" s="343" t="str">
        <f t="shared" si="5"/>
        <v/>
      </c>
      <c r="R15" s="344" t="str">
        <f t="shared" si="6"/>
        <v/>
      </c>
    </row>
    <row r="16" spans="1:18" ht="16.5" customHeight="1" x14ac:dyDescent="0.2">
      <c r="A16" s="311" t="s">
        <v>156</v>
      </c>
      <c r="B16" s="181">
        <v>1</v>
      </c>
      <c r="C16" s="292">
        <v>1000</v>
      </c>
      <c r="D16" s="291">
        <f t="shared" si="7"/>
        <v>1000</v>
      </c>
      <c r="F16" s="20"/>
      <c r="G16" s="139">
        <f t="shared" si="8"/>
        <v>0</v>
      </c>
      <c r="H16" s="180" t="str">
        <f t="shared" si="9"/>
        <v/>
      </c>
      <c r="I16" s="21" t="str">
        <f t="shared" si="10"/>
        <v/>
      </c>
      <c r="J16" s="117"/>
      <c r="K16" s="42"/>
      <c r="L16" s="40" t="str">
        <f t="shared" si="11"/>
        <v/>
      </c>
      <c r="M16" s="139" t="str">
        <f t="shared" si="12"/>
        <v/>
      </c>
      <c r="N16" s="180" t="str">
        <f t="shared" si="13"/>
        <v/>
      </c>
      <c r="O16" s="106"/>
      <c r="Q16" s="343" t="str">
        <f t="shared" si="5"/>
        <v/>
      </c>
      <c r="R16" s="344" t="str">
        <f t="shared" si="6"/>
        <v/>
      </c>
    </row>
    <row r="17" spans="1:18" ht="16.5" customHeight="1" x14ac:dyDescent="0.2">
      <c r="A17" s="311" t="s">
        <v>157</v>
      </c>
      <c r="B17" s="181">
        <v>1</v>
      </c>
      <c r="C17" s="292">
        <v>2000</v>
      </c>
      <c r="D17" s="291">
        <f t="shared" si="7"/>
        <v>2000</v>
      </c>
      <c r="F17" s="20"/>
      <c r="G17" s="139">
        <f t="shared" si="8"/>
        <v>0</v>
      </c>
      <c r="H17" s="180" t="str">
        <f t="shared" si="9"/>
        <v/>
      </c>
      <c r="I17" s="21" t="str">
        <f t="shared" si="10"/>
        <v/>
      </c>
      <c r="J17" s="117"/>
      <c r="K17" s="42"/>
      <c r="L17" s="40" t="str">
        <f t="shared" si="11"/>
        <v/>
      </c>
      <c r="M17" s="139" t="str">
        <f t="shared" si="12"/>
        <v/>
      </c>
      <c r="N17" s="180" t="str">
        <f t="shared" si="13"/>
        <v/>
      </c>
      <c r="O17" s="106"/>
      <c r="Q17" s="343" t="str">
        <f t="shared" si="5"/>
        <v/>
      </c>
      <c r="R17" s="344" t="str">
        <f t="shared" si="6"/>
        <v/>
      </c>
    </row>
    <row r="18" spans="1:18" ht="16.5" customHeight="1" x14ac:dyDescent="0.2">
      <c r="A18" s="311" t="s">
        <v>158</v>
      </c>
      <c r="B18" s="181">
        <v>2</v>
      </c>
      <c r="C18" s="292">
        <v>2000</v>
      </c>
      <c r="D18" s="291">
        <f t="shared" si="7"/>
        <v>4000</v>
      </c>
      <c r="F18" s="20"/>
      <c r="G18" s="139">
        <f t="shared" si="8"/>
        <v>0</v>
      </c>
      <c r="H18" s="180" t="str">
        <f t="shared" si="9"/>
        <v/>
      </c>
      <c r="I18" s="21" t="str">
        <f t="shared" si="10"/>
        <v/>
      </c>
      <c r="J18" s="117"/>
      <c r="K18" s="42"/>
      <c r="L18" s="40" t="str">
        <f t="shared" si="11"/>
        <v/>
      </c>
      <c r="M18" s="139" t="str">
        <f t="shared" si="12"/>
        <v/>
      </c>
      <c r="N18" s="180" t="str">
        <f t="shared" si="13"/>
        <v/>
      </c>
      <c r="O18" s="106"/>
      <c r="Q18" s="343" t="str">
        <f t="shared" si="5"/>
        <v/>
      </c>
      <c r="R18" s="344" t="str">
        <f t="shared" si="6"/>
        <v/>
      </c>
    </row>
    <row r="19" spans="1:18" ht="16.5" customHeight="1" x14ac:dyDescent="0.2">
      <c r="A19" s="311" t="s">
        <v>159</v>
      </c>
      <c r="B19" s="181">
        <v>1</v>
      </c>
      <c r="C19" s="292">
        <v>500</v>
      </c>
      <c r="D19" s="291">
        <f t="shared" si="7"/>
        <v>500</v>
      </c>
      <c r="F19" s="20"/>
      <c r="G19" s="139">
        <f t="shared" si="8"/>
        <v>0</v>
      </c>
      <c r="H19" s="180" t="str">
        <f t="shared" si="9"/>
        <v/>
      </c>
      <c r="I19" s="21" t="str">
        <f t="shared" si="10"/>
        <v/>
      </c>
      <c r="J19" s="117"/>
      <c r="K19" s="42"/>
      <c r="L19" s="40" t="str">
        <f t="shared" si="11"/>
        <v/>
      </c>
      <c r="M19" s="139" t="str">
        <f t="shared" si="12"/>
        <v/>
      </c>
      <c r="N19" s="180" t="str">
        <f t="shared" si="13"/>
        <v/>
      </c>
      <c r="O19" s="106"/>
      <c r="Q19" s="343" t="str">
        <f t="shared" si="5"/>
        <v/>
      </c>
      <c r="R19" s="344" t="str">
        <f t="shared" si="6"/>
        <v/>
      </c>
    </row>
    <row r="20" spans="1:18" ht="16.5" customHeight="1" x14ac:dyDescent="0.2">
      <c r="A20" s="311" t="s">
        <v>201</v>
      </c>
      <c r="B20" s="181">
        <v>1</v>
      </c>
      <c r="C20" s="292">
        <v>1000</v>
      </c>
      <c r="D20" s="291">
        <f t="shared" si="7"/>
        <v>1000</v>
      </c>
      <c r="F20" s="20"/>
      <c r="G20" s="139">
        <f t="shared" si="8"/>
        <v>0</v>
      </c>
      <c r="H20" s="180" t="str">
        <f t="shared" si="9"/>
        <v/>
      </c>
      <c r="I20" s="21" t="str">
        <f t="shared" si="10"/>
        <v/>
      </c>
      <c r="J20" s="117"/>
      <c r="K20" s="42"/>
      <c r="L20" s="40" t="str">
        <f t="shared" si="11"/>
        <v/>
      </c>
      <c r="M20" s="139" t="str">
        <f t="shared" si="12"/>
        <v/>
      </c>
      <c r="N20" s="180" t="str">
        <f t="shared" si="13"/>
        <v/>
      </c>
      <c r="O20" s="106"/>
      <c r="Q20" s="343" t="str">
        <f t="shared" si="5"/>
        <v/>
      </c>
      <c r="R20" s="344" t="str">
        <f t="shared" si="6"/>
        <v/>
      </c>
    </row>
    <row r="21" spans="1:18" ht="16.5" customHeight="1" thickBot="1" x14ac:dyDescent="0.25">
      <c r="A21" s="312" t="s">
        <v>202</v>
      </c>
      <c r="B21" s="295">
        <v>1</v>
      </c>
      <c r="C21" s="296">
        <v>400</v>
      </c>
      <c r="D21" s="291">
        <f>B21*C21</f>
        <v>400</v>
      </c>
      <c r="F21" s="20"/>
      <c r="G21" s="139">
        <f t="shared" si="8"/>
        <v>0</v>
      </c>
      <c r="H21" s="180" t="str">
        <f t="shared" si="9"/>
        <v/>
      </c>
      <c r="I21" s="21" t="str">
        <f t="shared" si="10"/>
        <v/>
      </c>
      <c r="J21" s="117"/>
      <c r="K21" s="42"/>
      <c r="L21" s="40" t="str">
        <f t="shared" si="11"/>
        <v/>
      </c>
      <c r="M21" s="139" t="str">
        <f t="shared" si="12"/>
        <v/>
      </c>
      <c r="N21" s="180" t="str">
        <f t="shared" si="13"/>
        <v/>
      </c>
      <c r="O21" s="106"/>
      <c r="Q21" s="343" t="str">
        <f t="shared" si="5"/>
        <v/>
      </c>
      <c r="R21" s="344" t="str">
        <f t="shared" si="6"/>
        <v/>
      </c>
    </row>
    <row r="22" spans="1:18" ht="16.5" customHeight="1" thickBot="1" x14ac:dyDescent="0.25">
      <c r="A22" s="428" t="s">
        <v>177</v>
      </c>
      <c r="B22" s="402"/>
      <c r="C22" s="402"/>
      <c r="D22" s="132"/>
      <c r="F22" s="433" t="str">
        <f>A22</f>
        <v>משחק, אמצעי טיפול והערכות</v>
      </c>
      <c r="G22" s="435"/>
      <c r="H22" s="435"/>
      <c r="I22" s="434"/>
      <c r="J22" s="131"/>
      <c r="K22" s="433" t="str">
        <f>A22</f>
        <v>משחק, אמצעי טיפול והערכות</v>
      </c>
      <c r="L22" s="435"/>
      <c r="M22" s="435"/>
      <c r="N22" s="435"/>
      <c r="O22" s="434"/>
      <c r="Q22" s="433"/>
      <c r="R22" s="434"/>
    </row>
    <row r="23" spans="1:18" ht="30.75" customHeight="1" x14ac:dyDescent="0.2">
      <c r="A23" s="310" t="s">
        <v>203</v>
      </c>
      <c r="B23" s="289">
        <v>1</v>
      </c>
      <c r="C23" s="290">
        <v>4000</v>
      </c>
      <c r="D23" s="291">
        <f t="shared" ref="D23:D30" si="14">B23*C23</f>
        <v>4000</v>
      </c>
      <c r="F23" s="20"/>
      <c r="G23" s="139">
        <f t="shared" ref="G23:G30" si="15">F23*C23</f>
        <v>0</v>
      </c>
      <c r="H23" s="180" t="str">
        <f t="shared" ref="H23:H30" si="16">IF(G23=0,"",IF(OR(G23-$D23&gt;0,G23-$D23&lt;0), (G23-$D23)/$D23, ""))</f>
        <v/>
      </c>
      <c r="I23" s="21" t="str">
        <f t="shared" ref="I23:I30" si="17">IF(F23&gt;B23,"נא להסביר חריגה כאן","")</f>
        <v/>
      </c>
      <c r="J23" s="117"/>
      <c r="K23" s="42"/>
      <c r="L23" s="40" t="str">
        <f t="shared" ref="L23:L30" si="18">IF(ISBLANK(K23), "", IF(K23="מאשר", F23, "למלא כמות"))</f>
        <v/>
      </c>
      <c r="M23" s="139" t="str">
        <f t="shared" ref="M23:M30" si="19">IFERROR(L23*C23,"")</f>
        <v/>
      </c>
      <c r="N23" s="180" t="str">
        <f t="shared" ref="N23:N30" si="20">IFERROR(IF(M23=0,"",IF(OR(M23-$D23&gt;0,M23-$D23&lt;0), (M23-$D23)/$D23, "")),"")</f>
        <v/>
      </c>
      <c r="O23" s="106"/>
      <c r="Q23" s="343" t="str">
        <f t="shared" ref="Q23:R30" si="21">L23</f>
        <v/>
      </c>
      <c r="R23" s="344" t="str">
        <f t="shared" si="21"/>
        <v/>
      </c>
    </row>
    <row r="24" spans="1:18" ht="16.5" customHeight="1" x14ac:dyDescent="0.2">
      <c r="A24" s="311" t="s">
        <v>204</v>
      </c>
      <c r="B24" s="181">
        <v>1</v>
      </c>
      <c r="C24" s="292">
        <v>3000</v>
      </c>
      <c r="D24" s="291">
        <f t="shared" si="14"/>
        <v>3000</v>
      </c>
      <c r="F24" s="20"/>
      <c r="G24" s="139">
        <f t="shared" si="15"/>
        <v>0</v>
      </c>
      <c r="H24" s="180" t="str">
        <f t="shared" si="16"/>
        <v/>
      </c>
      <c r="I24" s="21" t="str">
        <f t="shared" si="17"/>
        <v/>
      </c>
      <c r="J24" s="117"/>
      <c r="K24" s="42"/>
      <c r="L24" s="40" t="str">
        <f t="shared" si="18"/>
        <v/>
      </c>
      <c r="M24" s="139" t="str">
        <f t="shared" si="19"/>
        <v/>
      </c>
      <c r="N24" s="180" t="str">
        <f t="shared" si="20"/>
        <v/>
      </c>
      <c r="O24" s="106"/>
      <c r="Q24" s="343" t="str">
        <f t="shared" si="21"/>
        <v/>
      </c>
      <c r="R24" s="344" t="str">
        <f t="shared" si="21"/>
        <v/>
      </c>
    </row>
    <row r="25" spans="1:18" ht="16.5" customHeight="1" x14ac:dyDescent="0.2">
      <c r="A25" s="311" t="s">
        <v>205</v>
      </c>
      <c r="B25" s="181">
        <v>1</v>
      </c>
      <c r="C25" s="292">
        <v>2000</v>
      </c>
      <c r="D25" s="291">
        <f t="shared" si="14"/>
        <v>2000</v>
      </c>
      <c r="F25" s="20"/>
      <c r="G25" s="139">
        <f t="shared" si="15"/>
        <v>0</v>
      </c>
      <c r="H25" s="180" t="str">
        <f t="shared" si="16"/>
        <v/>
      </c>
      <c r="I25" s="21" t="str">
        <f t="shared" si="17"/>
        <v/>
      </c>
      <c r="J25" s="117"/>
      <c r="K25" s="42"/>
      <c r="L25" s="40" t="str">
        <f t="shared" si="18"/>
        <v/>
      </c>
      <c r="M25" s="139" t="str">
        <f t="shared" si="19"/>
        <v/>
      </c>
      <c r="N25" s="180" t="str">
        <f t="shared" si="20"/>
        <v/>
      </c>
      <c r="O25" s="106"/>
      <c r="Q25" s="343" t="str">
        <f t="shared" si="21"/>
        <v/>
      </c>
      <c r="R25" s="344" t="str">
        <f t="shared" si="21"/>
        <v/>
      </c>
    </row>
    <row r="26" spans="1:18" ht="14.25" customHeight="1" x14ac:dyDescent="0.2">
      <c r="A26" s="311" t="s">
        <v>206</v>
      </c>
      <c r="B26" s="181">
        <v>1</v>
      </c>
      <c r="C26" s="292">
        <v>3000</v>
      </c>
      <c r="D26" s="291">
        <f t="shared" si="14"/>
        <v>3000</v>
      </c>
      <c r="F26" s="20"/>
      <c r="G26" s="139">
        <f t="shared" si="15"/>
        <v>0</v>
      </c>
      <c r="H26" s="180" t="str">
        <f t="shared" si="16"/>
        <v/>
      </c>
      <c r="I26" s="21" t="str">
        <f t="shared" si="17"/>
        <v/>
      </c>
      <c r="J26" s="117"/>
      <c r="K26" s="42"/>
      <c r="L26" s="40" t="str">
        <f t="shared" si="18"/>
        <v/>
      </c>
      <c r="M26" s="139" t="str">
        <f t="shared" si="19"/>
        <v/>
      </c>
      <c r="N26" s="180" t="str">
        <f t="shared" si="20"/>
        <v/>
      </c>
      <c r="O26" s="106"/>
      <c r="Q26" s="343" t="str">
        <f t="shared" si="21"/>
        <v/>
      </c>
      <c r="R26" s="344" t="str">
        <f t="shared" si="21"/>
        <v/>
      </c>
    </row>
    <row r="27" spans="1:18" ht="17.25" customHeight="1" x14ac:dyDescent="0.2">
      <c r="A27" s="311" t="s">
        <v>207</v>
      </c>
      <c r="B27" s="181">
        <v>1</v>
      </c>
      <c r="C27" s="292">
        <v>2000</v>
      </c>
      <c r="D27" s="291">
        <f t="shared" si="14"/>
        <v>2000</v>
      </c>
      <c r="F27" s="20"/>
      <c r="G27" s="139">
        <f t="shared" si="15"/>
        <v>0</v>
      </c>
      <c r="H27" s="180" t="str">
        <f t="shared" si="16"/>
        <v/>
      </c>
      <c r="I27" s="21" t="str">
        <f t="shared" si="17"/>
        <v/>
      </c>
      <c r="J27" s="117"/>
      <c r="K27" s="42"/>
      <c r="L27" s="40" t="str">
        <f t="shared" si="18"/>
        <v/>
      </c>
      <c r="M27" s="139" t="str">
        <f t="shared" si="19"/>
        <v/>
      </c>
      <c r="N27" s="180" t="str">
        <f t="shared" si="20"/>
        <v/>
      </c>
      <c r="O27" s="106"/>
      <c r="Q27" s="343" t="str">
        <f t="shared" si="21"/>
        <v/>
      </c>
      <c r="R27" s="344" t="str">
        <f t="shared" si="21"/>
        <v/>
      </c>
    </row>
    <row r="28" spans="1:18" ht="17.25" customHeight="1" x14ac:dyDescent="0.2">
      <c r="A28" s="312" t="s">
        <v>208</v>
      </c>
      <c r="B28" s="295">
        <v>1</v>
      </c>
      <c r="C28" s="296">
        <v>1000</v>
      </c>
      <c r="D28" s="291">
        <f t="shared" si="14"/>
        <v>1000</v>
      </c>
      <c r="F28" s="20"/>
      <c r="G28" s="139">
        <f t="shared" si="15"/>
        <v>0</v>
      </c>
      <c r="H28" s="180" t="str">
        <f t="shared" si="16"/>
        <v/>
      </c>
      <c r="I28" s="21" t="str">
        <f t="shared" si="17"/>
        <v/>
      </c>
      <c r="J28" s="117"/>
      <c r="K28" s="42"/>
      <c r="L28" s="40" t="str">
        <f t="shared" si="18"/>
        <v/>
      </c>
      <c r="M28" s="139" t="str">
        <f t="shared" si="19"/>
        <v/>
      </c>
      <c r="N28" s="180" t="str">
        <f t="shared" si="20"/>
        <v/>
      </c>
      <c r="O28" s="106"/>
      <c r="Q28" s="343" t="str">
        <f t="shared" si="21"/>
        <v/>
      </c>
      <c r="R28" s="344" t="str">
        <f t="shared" si="21"/>
        <v/>
      </c>
    </row>
    <row r="29" spans="1:18" ht="17.25" customHeight="1" x14ac:dyDescent="0.2">
      <c r="A29" s="311" t="s">
        <v>296</v>
      </c>
      <c r="B29" s="295">
        <v>1</v>
      </c>
      <c r="C29" s="296">
        <v>4700</v>
      </c>
      <c r="D29" s="291">
        <f t="shared" si="14"/>
        <v>4700</v>
      </c>
      <c r="F29" s="20"/>
      <c r="G29" s="139">
        <f t="shared" si="15"/>
        <v>0</v>
      </c>
      <c r="H29" s="180" t="str">
        <f t="shared" si="16"/>
        <v/>
      </c>
      <c r="I29" s="21" t="str">
        <f t="shared" si="17"/>
        <v/>
      </c>
      <c r="J29" s="117"/>
      <c r="K29" s="42"/>
      <c r="L29" s="40" t="str">
        <f t="shared" si="18"/>
        <v/>
      </c>
      <c r="M29" s="139" t="str">
        <f t="shared" si="19"/>
        <v/>
      </c>
      <c r="N29" s="180" t="str">
        <f t="shared" si="20"/>
        <v/>
      </c>
      <c r="O29" s="106"/>
      <c r="Q29" s="343" t="str">
        <f t="shared" si="21"/>
        <v/>
      </c>
      <c r="R29" s="344" t="str">
        <f t="shared" si="21"/>
        <v/>
      </c>
    </row>
    <row r="30" spans="1:18" ht="16.5" customHeight="1" thickBot="1" x14ac:dyDescent="0.25">
      <c r="A30" s="311" t="s">
        <v>297</v>
      </c>
      <c r="B30" s="295">
        <v>1</v>
      </c>
      <c r="C30" s="296">
        <v>3160</v>
      </c>
      <c r="D30" s="291">
        <f t="shared" si="14"/>
        <v>3160</v>
      </c>
      <c r="F30" s="20"/>
      <c r="G30" s="139">
        <f t="shared" si="15"/>
        <v>0</v>
      </c>
      <c r="H30" s="180" t="str">
        <f t="shared" si="16"/>
        <v/>
      </c>
      <c r="I30" s="21" t="str">
        <f t="shared" si="17"/>
        <v/>
      </c>
      <c r="J30" s="117"/>
      <c r="K30" s="42"/>
      <c r="L30" s="40" t="str">
        <f t="shared" si="18"/>
        <v/>
      </c>
      <c r="M30" s="139" t="str">
        <f t="shared" si="19"/>
        <v/>
      </c>
      <c r="N30" s="180" t="str">
        <f t="shared" si="20"/>
        <v/>
      </c>
      <c r="O30" s="106"/>
      <c r="Q30" s="343" t="str">
        <f t="shared" si="21"/>
        <v/>
      </c>
      <c r="R30" s="344" t="str">
        <f t="shared" si="21"/>
        <v/>
      </c>
    </row>
    <row r="31" spans="1:18" ht="16.5" customHeight="1" thickBot="1" x14ac:dyDescent="0.25">
      <c r="A31" s="263" t="s">
        <v>181</v>
      </c>
      <c r="B31" s="265"/>
      <c r="C31" s="265"/>
      <c r="D31" s="132"/>
      <c r="F31" s="433" t="str">
        <f>A31</f>
        <v>טכנולוגיה</v>
      </c>
      <c r="G31" s="435"/>
      <c r="H31" s="435"/>
      <c r="I31" s="434"/>
      <c r="J31" s="131"/>
      <c r="K31" s="433" t="str">
        <f>A31</f>
        <v>טכנולוגיה</v>
      </c>
      <c r="L31" s="435"/>
      <c r="M31" s="435"/>
      <c r="N31" s="435"/>
      <c r="O31" s="434"/>
      <c r="Q31" s="433"/>
      <c r="R31" s="434"/>
    </row>
    <row r="32" spans="1:18" ht="16.5" customHeight="1" x14ac:dyDescent="0.2">
      <c r="A32" s="310" t="s">
        <v>277</v>
      </c>
      <c r="B32" s="289">
        <v>1</v>
      </c>
      <c r="C32" s="292">
        <v>2800</v>
      </c>
      <c r="D32" s="291">
        <f t="shared" ref="D32:D39" si="22">B32*C32</f>
        <v>2800</v>
      </c>
      <c r="F32" s="20"/>
      <c r="G32" s="139">
        <f t="shared" ref="G32:G39" si="23">F32*C32</f>
        <v>0</v>
      </c>
      <c r="H32" s="180" t="str">
        <f t="shared" ref="H32:H39" si="24">IF(G32=0,"",IF(OR(G32-$D32&gt;0,G32-$D32&lt;0), (G32-$D32)/$D32, ""))</f>
        <v/>
      </c>
      <c r="I32" s="21" t="str">
        <f t="shared" ref="I32:I39" si="25">IF(F32&gt;B32,"נא להסביר חריגה כאן","")</f>
        <v/>
      </c>
      <c r="J32" s="117"/>
      <c r="K32" s="42"/>
      <c r="L32" s="40" t="str">
        <f t="shared" ref="L32:L39" si="26">IF(ISBLANK(K32), "", IF(K32="מאשר", F32, "למלא כמות"))</f>
        <v/>
      </c>
      <c r="M32" s="139" t="str">
        <f t="shared" ref="M32:M39" si="27">IFERROR(L32*C32,"")</f>
        <v/>
      </c>
      <c r="N32" s="180" t="str">
        <f t="shared" ref="N32:N39" si="28">IFERROR(IF(M32=0,"",IF(OR(M32-$D32&gt;0,M32-$D32&lt;0), (M32-$D32)/$D32, "")),"")</f>
        <v/>
      </c>
      <c r="O32" s="106"/>
      <c r="Q32" s="343" t="str">
        <f t="shared" ref="Q32:R39" si="29">L32</f>
        <v/>
      </c>
      <c r="R32" s="344" t="str">
        <f t="shared" si="29"/>
        <v/>
      </c>
    </row>
    <row r="33" spans="1:18" ht="16.5" customHeight="1" x14ac:dyDescent="0.2">
      <c r="A33" s="286" t="s">
        <v>327</v>
      </c>
      <c r="B33" s="181">
        <v>2</v>
      </c>
      <c r="C33" s="292">
        <v>2800</v>
      </c>
      <c r="D33" s="291">
        <f t="shared" si="22"/>
        <v>5600</v>
      </c>
      <c r="F33" s="20"/>
      <c r="G33" s="139">
        <f t="shared" si="23"/>
        <v>0</v>
      </c>
      <c r="H33" s="180" t="str">
        <f t="shared" si="24"/>
        <v/>
      </c>
      <c r="I33" s="21" t="str">
        <f t="shared" si="25"/>
        <v/>
      </c>
      <c r="J33" s="117"/>
      <c r="K33" s="42"/>
      <c r="L33" s="40" t="str">
        <f t="shared" si="26"/>
        <v/>
      </c>
      <c r="M33" s="139" t="str">
        <f t="shared" si="27"/>
        <v/>
      </c>
      <c r="N33" s="180" t="str">
        <f t="shared" si="28"/>
        <v/>
      </c>
      <c r="O33" s="106"/>
      <c r="Q33" s="343" t="str">
        <f t="shared" si="29"/>
        <v/>
      </c>
      <c r="R33" s="344" t="str">
        <f t="shared" si="29"/>
        <v/>
      </c>
    </row>
    <row r="34" spans="1:18" ht="16.5" customHeight="1" x14ac:dyDescent="0.2">
      <c r="A34" s="311" t="s">
        <v>209</v>
      </c>
      <c r="B34" s="181">
        <v>2</v>
      </c>
      <c r="C34" s="292">
        <v>1200</v>
      </c>
      <c r="D34" s="291">
        <f t="shared" si="22"/>
        <v>2400</v>
      </c>
      <c r="F34" s="20"/>
      <c r="G34" s="139">
        <f t="shared" si="23"/>
        <v>0</v>
      </c>
      <c r="H34" s="180" t="str">
        <f t="shared" si="24"/>
        <v/>
      </c>
      <c r="I34" s="21" t="str">
        <f t="shared" si="25"/>
        <v/>
      </c>
      <c r="J34" s="117"/>
      <c r="K34" s="42"/>
      <c r="L34" s="40" t="str">
        <f t="shared" si="26"/>
        <v/>
      </c>
      <c r="M34" s="139" t="str">
        <f t="shared" si="27"/>
        <v/>
      </c>
      <c r="N34" s="180" t="str">
        <f t="shared" si="28"/>
        <v/>
      </c>
      <c r="O34" s="106"/>
      <c r="Q34" s="343" t="str">
        <f t="shared" si="29"/>
        <v/>
      </c>
      <c r="R34" s="344" t="str">
        <f t="shared" si="29"/>
        <v/>
      </c>
    </row>
    <row r="35" spans="1:18" ht="16.5" customHeight="1" x14ac:dyDescent="0.2">
      <c r="A35" s="311" t="s">
        <v>215</v>
      </c>
      <c r="B35" s="181">
        <v>1</v>
      </c>
      <c r="C35" s="292">
        <v>1000</v>
      </c>
      <c r="D35" s="291">
        <f t="shared" si="22"/>
        <v>1000</v>
      </c>
      <c r="F35" s="20"/>
      <c r="G35" s="139">
        <f t="shared" si="23"/>
        <v>0</v>
      </c>
      <c r="H35" s="180" t="str">
        <f t="shared" si="24"/>
        <v/>
      </c>
      <c r="I35" s="21" t="str">
        <f t="shared" si="25"/>
        <v/>
      </c>
      <c r="J35" s="117"/>
      <c r="K35" s="42"/>
      <c r="L35" s="40" t="str">
        <f t="shared" si="26"/>
        <v/>
      </c>
      <c r="M35" s="139" t="str">
        <f t="shared" si="27"/>
        <v/>
      </c>
      <c r="N35" s="180" t="str">
        <f t="shared" si="28"/>
        <v/>
      </c>
      <c r="O35" s="106"/>
      <c r="Q35" s="343" t="str">
        <f t="shared" si="29"/>
        <v/>
      </c>
      <c r="R35" s="344" t="str">
        <f t="shared" si="29"/>
        <v/>
      </c>
    </row>
    <row r="36" spans="1:18" ht="16.5" customHeight="1" x14ac:dyDescent="0.2">
      <c r="A36" s="311" t="s">
        <v>210</v>
      </c>
      <c r="B36" s="181">
        <v>1</v>
      </c>
      <c r="C36" s="292">
        <v>350</v>
      </c>
      <c r="D36" s="291">
        <f t="shared" si="22"/>
        <v>350</v>
      </c>
      <c r="F36" s="20"/>
      <c r="G36" s="139">
        <f t="shared" si="23"/>
        <v>0</v>
      </c>
      <c r="H36" s="180" t="str">
        <f t="shared" si="24"/>
        <v/>
      </c>
      <c r="I36" s="21" t="str">
        <f t="shared" si="25"/>
        <v/>
      </c>
      <c r="J36" s="117"/>
      <c r="K36" s="42"/>
      <c r="L36" s="40" t="str">
        <f t="shared" si="26"/>
        <v/>
      </c>
      <c r="M36" s="139" t="str">
        <f t="shared" si="27"/>
        <v/>
      </c>
      <c r="N36" s="180" t="str">
        <f t="shared" si="28"/>
        <v/>
      </c>
      <c r="O36" s="106"/>
      <c r="Q36" s="343" t="str">
        <f t="shared" si="29"/>
        <v/>
      </c>
      <c r="R36" s="344" t="str">
        <f t="shared" si="29"/>
        <v/>
      </c>
    </row>
    <row r="37" spans="1:18" ht="16.5" customHeight="1" x14ac:dyDescent="0.2">
      <c r="A37" s="311" t="s">
        <v>211</v>
      </c>
      <c r="B37" s="181">
        <v>1</v>
      </c>
      <c r="C37" s="292">
        <v>7000</v>
      </c>
      <c r="D37" s="291">
        <f t="shared" si="22"/>
        <v>7000</v>
      </c>
      <c r="F37" s="20"/>
      <c r="G37" s="139">
        <f t="shared" si="23"/>
        <v>0</v>
      </c>
      <c r="H37" s="180" t="str">
        <f t="shared" si="24"/>
        <v/>
      </c>
      <c r="I37" s="21" t="str">
        <f t="shared" si="25"/>
        <v/>
      </c>
      <c r="J37" s="117"/>
      <c r="K37" s="42"/>
      <c r="L37" s="40" t="str">
        <f t="shared" si="26"/>
        <v/>
      </c>
      <c r="M37" s="139" t="str">
        <f t="shared" si="27"/>
        <v/>
      </c>
      <c r="N37" s="180" t="str">
        <f t="shared" si="28"/>
        <v/>
      </c>
      <c r="O37" s="106"/>
      <c r="Q37" s="343" t="str">
        <f t="shared" si="29"/>
        <v/>
      </c>
      <c r="R37" s="344" t="str">
        <f t="shared" si="29"/>
        <v/>
      </c>
    </row>
    <row r="38" spans="1:18" ht="16.5" customHeight="1" x14ac:dyDescent="0.2">
      <c r="A38" s="311" t="s">
        <v>212</v>
      </c>
      <c r="B38" s="181">
        <v>1</v>
      </c>
      <c r="C38" s="292">
        <v>2500</v>
      </c>
      <c r="D38" s="291">
        <f t="shared" si="22"/>
        <v>2500</v>
      </c>
      <c r="F38" s="20"/>
      <c r="G38" s="139">
        <f t="shared" si="23"/>
        <v>0</v>
      </c>
      <c r="H38" s="180" t="str">
        <f t="shared" si="24"/>
        <v/>
      </c>
      <c r="I38" s="21" t="str">
        <f t="shared" si="25"/>
        <v/>
      </c>
      <c r="J38" s="117"/>
      <c r="K38" s="42"/>
      <c r="L38" s="40" t="str">
        <f t="shared" si="26"/>
        <v/>
      </c>
      <c r="M38" s="139" t="str">
        <f t="shared" si="27"/>
        <v/>
      </c>
      <c r="N38" s="180" t="str">
        <f t="shared" si="28"/>
        <v/>
      </c>
      <c r="O38" s="106"/>
      <c r="Q38" s="343" t="str">
        <f t="shared" si="29"/>
        <v/>
      </c>
      <c r="R38" s="344" t="str">
        <f t="shared" si="29"/>
        <v/>
      </c>
    </row>
    <row r="39" spans="1:18" ht="16.5" customHeight="1" thickBot="1" x14ac:dyDescent="0.25">
      <c r="A39" s="312" t="s">
        <v>213</v>
      </c>
      <c r="B39" s="295">
        <v>1</v>
      </c>
      <c r="C39" s="296">
        <v>2000</v>
      </c>
      <c r="D39" s="291">
        <f t="shared" si="22"/>
        <v>2000</v>
      </c>
      <c r="F39" s="20"/>
      <c r="G39" s="139">
        <f t="shared" si="23"/>
        <v>0</v>
      </c>
      <c r="H39" s="180" t="str">
        <f t="shared" si="24"/>
        <v/>
      </c>
      <c r="I39" s="21" t="str">
        <f t="shared" si="25"/>
        <v/>
      </c>
      <c r="J39" s="117"/>
      <c r="K39" s="42"/>
      <c r="L39" s="40" t="str">
        <f t="shared" si="26"/>
        <v/>
      </c>
      <c r="M39" s="139" t="str">
        <f t="shared" si="27"/>
        <v/>
      </c>
      <c r="N39" s="180" t="str">
        <f t="shared" si="28"/>
        <v/>
      </c>
      <c r="O39" s="106"/>
      <c r="Q39" s="343" t="str">
        <f t="shared" si="29"/>
        <v/>
      </c>
      <c r="R39" s="344" t="str">
        <f t="shared" si="29"/>
        <v/>
      </c>
    </row>
    <row r="40" spans="1:18" ht="16.5" customHeight="1" thickBot="1" x14ac:dyDescent="0.3">
      <c r="A40" s="443" t="s">
        <v>214</v>
      </c>
      <c r="B40" s="444"/>
      <c r="C40" s="445"/>
      <c r="D40" s="279">
        <f>SUM(D8:D39)</f>
        <v>67860</v>
      </c>
      <c r="E40" s="271"/>
      <c r="F40" s="272"/>
      <c r="G40" s="279">
        <f>SUM(G8:G39)</f>
        <v>0</v>
      </c>
      <c r="H40" s="273" t="str">
        <f t="shared" ref="H40" si="30">IF(G40=0,"",IF(OR(G40-$D40&gt;0,G40-$D40&lt;0), (G40-$D40)/$D40, ""))</f>
        <v/>
      </c>
      <c r="I40" s="274"/>
      <c r="J40" s="275"/>
      <c r="K40" s="276"/>
      <c r="L40" s="277"/>
      <c r="M40" s="279">
        <f>SUM(M8:M39)</f>
        <v>0</v>
      </c>
      <c r="N40" s="273" t="str">
        <f t="shared" ref="N40" si="31">IFERROR(IF(M40=0,"",IF(OR(M40-$D40&gt;0,M40-$D40&lt;0), (M40-$D40)/$D40, "")),"")</f>
        <v/>
      </c>
      <c r="O40" s="278"/>
      <c r="Q40" s="321"/>
      <c r="R40" s="279">
        <f>SUM(R8:R39)</f>
        <v>0</v>
      </c>
    </row>
    <row r="41" spans="1:18" ht="16.5" customHeight="1" x14ac:dyDescent="0.2">
      <c r="A41" s="124"/>
      <c r="B41" s="117"/>
      <c r="C41" s="118"/>
      <c r="D41" s="117"/>
      <c r="E41" s="117"/>
      <c r="F41" s="117"/>
      <c r="G41" s="117"/>
      <c r="H41" s="117"/>
      <c r="I41" s="122"/>
      <c r="J41" s="117"/>
      <c r="K41" s="117"/>
      <c r="L41" s="117"/>
      <c r="M41" s="117"/>
      <c r="N41" s="117"/>
      <c r="O41" s="117"/>
      <c r="Q41" s="117"/>
      <c r="R41" s="117"/>
    </row>
    <row r="42" spans="1:18" ht="16.5" customHeight="1" x14ac:dyDescent="0.2">
      <c r="A42" s="172"/>
      <c r="B42" s="117"/>
      <c r="C42" s="118"/>
      <c r="D42" s="117"/>
      <c r="E42" s="117"/>
      <c r="F42" s="117"/>
      <c r="G42" s="117"/>
      <c r="H42" s="117"/>
      <c r="I42" s="122"/>
      <c r="J42" s="117"/>
      <c r="K42" s="117"/>
      <c r="L42" s="117"/>
      <c r="M42" s="117"/>
      <c r="N42" s="117"/>
      <c r="O42" s="117"/>
      <c r="Q42" s="117"/>
      <c r="R42" s="117"/>
    </row>
    <row r="43" spans="1:18" ht="16.5" customHeight="1" x14ac:dyDescent="0.2">
      <c r="D43" s="111"/>
      <c r="I43" s="192"/>
    </row>
  </sheetData>
  <sheetProtection algorithmName="SHA-512" hashValue="qO/Ga8edXh7+0D6Sal+3bxkTpDBpRwqYrx0ldzmwOiXxf5muycjogbcUXSQBNLUg5oTjXNSeyuyyn+CWS908hg==" saltValue="69K79PTcFURal/0iFFl42A==" spinCount="100000" sheet="1" formatCells="0" formatColumns="0" formatRows="0"/>
  <mergeCells count="17">
    <mergeCell ref="A40:C40"/>
    <mergeCell ref="A2:O2"/>
    <mergeCell ref="A5:D5"/>
    <mergeCell ref="F5:I5"/>
    <mergeCell ref="K5:O5"/>
    <mergeCell ref="F7:I7"/>
    <mergeCell ref="K7:O7"/>
    <mergeCell ref="F22:I22"/>
    <mergeCell ref="K22:O22"/>
    <mergeCell ref="A7:C7"/>
    <mergeCell ref="A22:C22"/>
    <mergeCell ref="Q5:R5"/>
    <mergeCell ref="Q7:R7"/>
    <mergeCell ref="Q22:R22"/>
    <mergeCell ref="Q31:R31"/>
    <mergeCell ref="F31:I31"/>
    <mergeCell ref="K31:O31"/>
  </mergeCells>
  <conditionalFormatting sqref="H8:H21">
    <cfRule type="cellIs" dxfId="10" priority="11" operator="greaterThan">
      <formula>0</formula>
    </cfRule>
  </conditionalFormatting>
  <conditionalFormatting sqref="H23:H30">
    <cfRule type="cellIs" dxfId="9" priority="9" operator="greaterThan">
      <formula>0</formula>
    </cfRule>
  </conditionalFormatting>
  <conditionalFormatting sqref="H32:H40">
    <cfRule type="cellIs" dxfId="8" priority="5" operator="greaterThan">
      <formula>0</formula>
    </cfRule>
  </conditionalFormatting>
  <conditionalFormatting sqref="N8:N21">
    <cfRule type="cellIs" dxfId="7" priority="10" operator="greaterThan">
      <formula>0</formula>
    </cfRule>
  </conditionalFormatting>
  <conditionalFormatting sqref="N23:N30">
    <cfRule type="cellIs" dxfId="6" priority="8" operator="greaterThan">
      <formula>0</formula>
    </cfRule>
  </conditionalFormatting>
  <conditionalFormatting sqref="N32:N40">
    <cfRule type="cellIs" dxfId="5" priority="4" operator="greaterThan">
      <formula>0</formula>
    </cfRule>
  </conditionalFormatting>
  <dataValidations count="1">
    <dataValidation type="list" allowBlank="1" showInputMessage="1" showErrorMessage="1" sqref="K8:K21 K23:K30 K32:K39" xr:uid="{00000000-0002-0000-0700-000000000000}">
      <formula1>"מאשר, מאשר חלקי"</formula1>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Worksheet______10"/>
  <dimension ref="A1:R24"/>
  <sheetViews>
    <sheetView rightToLeft="1" zoomScaleNormal="100" workbookViewId="0"/>
  </sheetViews>
  <sheetFormatPr defaultColWidth="9" defaultRowHeight="14.25" x14ac:dyDescent="0.2"/>
  <cols>
    <col min="1" max="1" width="39.75" customWidth="1"/>
    <col min="2" max="2" width="9" style="164"/>
    <col min="3" max="3" width="11.375" style="164" customWidth="1"/>
    <col min="4" max="4" width="9.75" style="164" customWidth="1"/>
    <col min="5" max="5" width="1" style="164" customWidth="1"/>
    <col min="6" max="8" width="9" style="164"/>
    <col min="9" max="9" width="20.25" style="164" customWidth="1"/>
    <col min="10" max="10" width="1.125" style="164" customWidth="1"/>
    <col min="11" max="11" width="11.875" style="164" customWidth="1"/>
    <col min="12" max="12" width="14.125" style="164" customWidth="1"/>
    <col min="13" max="14" width="9" style="164"/>
    <col min="15" max="15" width="13.625" style="164" customWidth="1"/>
    <col min="16" max="16" width="2.375" customWidth="1"/>
    <col min="17" max="17" width="11" customWidth="1"/>
    <col min="18" max="18" width="10.375" customWidth="1"/>
  </cols>
  <sheetData>
    <row r="1" spans="1:18" ht="11.25" customHeight="1" x14ac:dyDescent="0.2"/>
    <row r="2" spans="1:18" s="189" customFormat="1" ht="18.75" thickBot="1" x14ac:dyDescent="0.25">
      <c r="A2" s="429" t="s">
        <v>217</v>
      </c>
      <c r="B2" s="429"/>
      <c r="C2" s="429"/>
      <c r="D2" s="429"/>
      <c r="E2" s="429"/>
      <c r="F2" s="429"/>
      <c r="G2" s="429"/>
      <c r="H2" s="429"/>
      <c r="I2" s="429"/>
      <c r="J2" s="429"/>
      <c r="K2" s="429"/>
      <c r="L2" s="429"/>
      <c r="M2" s="429"/>
      <c r="N2" s="429"/>
      <c r="O2" s="429"/>
    </row>
    <row r="3" spans="1:18" ht="16.5" thickBot="1" x14ac:dyDescent="0.25">
      <c r="A3" s="193" t="s">
        <v>144</v>
      </c>
      <c r="B3" s="167"/>
      <c r="C3" s="170"/>
      <c r="D3" s="170"/>
      <c r="E3" s="170"/>
      <c r="F3" s="194"/>
      <c r="G3" s="194"/>
      <c r="H3" s="194"/>
      <c r="I3" s="194"/>
      <c r="J3" s="194"/>
      <c r="K3" s="194"/>
      <c r="L3" s="194"/>
      <c r="M3" s="194"/>
      <c r="N3" s="194"/>
      <c r="O3" s="194"/>
    </row>
    <row r="4" spans="1:18" ht="9" customHeight="1" thickBot="1" x14ac:dyDescent="0.25">
      <c r="A4" s="172"/>
      <c r="B4" s="170"/>
      <c r="C4" s="170"/>
      <c r="D4" s="170"/>
      <c r="E4" s="117"/>
      <c r="F4" s="170"/>
      <c r="G4" s="170"/>
      <c r="H4" s="170"/>
      <c r="I4" s="117"/>
      <c r="J4" s="117"/>
      <c r="K4" s="117"/>
      <c r="L4" s="117"/>
      <c r="M4" s="117"/>
      <c r="N4" s="117"/>
      <c r="O4" s="117"/>
    </row>
    <row r="5" spans="1:18" ht="16.5" thickBot="1" x14ac:dyDescent="0.25">
      <c r="A5" s="401" t="s">
        <v>112</v>
      </c>
      <c r="B5" s="424"/>
      <c r="C5" s="424"/>
      <c r="D5" s="425"/>
      <c r="E5" s="117"/>
      <c r="F5" s="401" t="s">
        <v>113</v>
      </c>
      <c r="G5" s="424"/>
      <c r="H5" s="424"/>
      <c r="I5" s="425"/>
      <c r="J5" s="117"/>
      <c r="K5" s="401" t="s">
        <v>114</v>
      </c>
      <c r="L5" s="424"/>
      <c r="M5" s="424"/>
      <c r="N5" s="424"/>
      <c r="O5" s="425"/>
      <c r="Q5" s="401" t="s">
        <v>335</v>
      </c>
      <c r="R5" s="425"/>
    </row>
    <row r="6" spans="1:18" ht="48" thickBot="1" x14ac:dyDescent="0.25">
      <c r="A6" s="190" t="s">
        <v>42</v>
      </c>
      <c r="B6" s="126" t="s">
        <v>145</v>
      </c>
      <c r="C6" s="126" t="s">
        <v>77</v>
      </c>
      <c r="D6" s="127" t="s">
        <v>78</v>
      </c>
      <c r="E6" s="131"/>
      <c r="F6" s="128" t="s">
        <v>216</v>
      </c>
      <c r="G6" s="129" t="s">
        <v>115</v>
      </c>
      <c r="H6" s="130" t="s">
        <v>116</v>
      </c>
      <c r="I6" s="127" t="s">
        <v>117</v>
      </c>
      <c r="J6" s="131"/>
      <c r="K6" s="128" t="s">
        <v>147</v>
      </c>
      <c r="L6" s="129" t="s">
        <v>148</v>
      </c>
      <c r="M6" s="129" t="s">
        <v>131</v>
      </c>
      <c r="N6" s="126" t="s">
        <v>116</v>
      </c>
      <c r="O6" s="127" t="s">
        <v>149</v>
      </c>
      <c r="Q6" s="127" t="s">
        <v>148</v>
      </c>
      <c r="R6" s="127" t="s">
        <v>131</v>
      </c>
    </row>
    <row r="7" spans="1:18" ht="15.75" x14ac:dyDescent="0.2">
      <c r="A7" s="313" t="s">
        <v>218</v>
      </c>
      <c r="B7" s="289">
        <v>1</v>
      </c>
      <c r="C7" s="290">
        <v>13500</v>
      </c>
      <c r="D7" s="291">
        <f t="shared" ref="D7:D18" si="0">C7*B7</f>
        <v>13500</v>
      </c>
      <c r="E7" s="111"/>
      <c r="F7" s="20"/>
      <c r="G7" s="139">
        <f t="shared" ref="G7" si="1">F7*C7</f>
        <v>0</v>
      </c>
      <c r="H7" s="180" t="str">
        <f t="shared" ref="H7" si="2">IF(G7=0,"",IF(OR(G7-$D7&gt;0,G7-$D7&lt;0), (G7-$D7)/$D7, ""))</f>
        <v/>
      </c>
      <c r="I7" s="21" t="str">
        <f t="shared" ref="I7" si="3">IF(F7&gt;B7,"נא להסביר חריגה כאן","")</f>
        <v/>
      </c>
      <c r="J7" s="117"/>
      <c r="K7" s="42"/>
      <c r="L7" s="40" t="str">
        <f>IF(ISBLANK(K7), "", IF(K7="מאשר", F7, "למלא כמות"))</f>
        <v/>
      </c>
      <c r="M7" s="139" t="str">
        <f t="shared" ref="M7" si="4">IFERROR(L7*C7,"")</f>
        <v/>
      </c>
      <c r="N7" s="180" t="str">
        <f t="shared" ref="N7" si="5">IFERROR(IF(M7=0,"",IF(OR(M7-$D7&gt;0,M7-$D7&lt;0), (M7-$D7)/$D7, "")),"")</f>
        <v/>
      </c>
      <c r="O7" s="106"/>
      <c r="Q7" s="343" t="str">
        <f t="shared" ref="Q7" si="6">L7</f>
        <v/>
      </c>
      <c r="R7" s="344" t="str">
        <f t="shared" ref="R7" si="7">M7</f>
        <v/>
      </c>
    </row>
    <row r="8" spans="1:18" ht="15.75" x14ac:dyDescent="0.2">
      <c r="A8" s="314" t="s">
        <v>219</v>
      </c>
      <c r="B8" s="181">
        <v>1</v>
      </c>
      <c r="C8" s="292">
        <v>2000</v>
      </c>
      <c r="D8" s="291">
        <f t="shared" si="0"/>
        <v>2000</v>
      </c>
      <c r="E8" s="111"/>
      <c r="F8" s="20"/>
      <c r="G8" s="139">
        <f t="shared" ref="G8:G18" si="8">F8*C8</f>
        <v>0</v>
      </c>
      <c r="H8" s="180" t="str">
        <f t="shared" ref="H8:H18" si="9">IF(G8=0,"",IF(OR(G8-$D8&gt;0,G8-$D8&lt;0), (G8-$D8)/$D8, ""))</f>
        <v/>
      </c>
      <c r="I8" s="21" t="str">
        <f t="shared" ref="I8:I18" si="10">IF(F8&gt;B8,"נא להסביר חריגה כאן","")</f>
        <v/>
      </c>
      <c r="J8" s="117"/>
      <c r="K8" s="42"/>
      <c r="L8" s="40" t="str">
        <f t="shared" ref="L8:L18" si="11">IF(ISBLANK(K8), "", IF(K8="מאשר", F8, "למלא כמות"))</f>
        <v/>
      </c>
      <c r="M8" s="139" t="str">
        <f t="shared" ref="M8:M18" si="12">IFERROR(L8*C8,"")</f>
        <v/>
      </c>
      <c r="N8" s="180" t="str">
        <f t="shared" ref="N8:N18" si="13">IFERROR(IF(M8=0,"",IF(OR(M8-$D8&gt;0,M8-$D8&lt;0), (M8-$D8)/$D8, "")),"")</f>
        <v/>
      </c>
      <c r="O8" s="106"/>
      <c r="Q8" s="343" t="str">
        <f t="shared" ref="Q8:Q18" si="14">L8</f>
        <v/>
      </c>
      <c r="R8" s="344" t="str">
        <f t="shared" ref="R8:R18" si="15">M8</f>
        <v/>
      </c>
    </row>
    <row r="9" spans="1:18" ht="15.75" x14ac:dyDescent="0.2">
      <c r="A9" s="314" t="s">
        <v>220</v>
      </c>
      <c r="B9" s="181">
        <v>1</v>
      </c>
      <c r="C9" s="292">
        <v>9000</v>
      </c>
      <c r="D9" s="291">
        <f t="shared" si="0"/>
        <v>9000</v>
      </c>
      <c r="E9" s="111"/>
      <c r="F9" s="20"/>
      <c r="G9" s="139">
        <f t="shared" si="8"/>
        <v>0</v>
      </c>
      <c r="H9" s="180" t="str">
        <f t="shared" si="9"/>
        <v/>
      </c>
      <c r="I9" s="21" t="str">
        <f t="shared" si="10"/>
        <v/>
      </c>
      <c r="J9" s="117"/>
      <c r="K9" s="42"/>
      <c r="L9" s="40" t="str">
        <f t="shared" si="11"/>
        <v/>
      </c>
      <c r="M9" s="139" t="str">
        <f t="shared" si="12"/>
        <v/>
      </c>
      <c r="N9" s="180" t="str">
        <f t="shared" si="13"/>
        <v/>
      </c>
      <c r="O9" s="106"/>
      <c r="Q9" s="343" t="str">
        <f t="shared" si="14"/>
        <v/>
      </c>
      <c r="R9" s="344" t="str">
        <f t="shared" si="15"/>
        <v/>
      </c>
    </row>
    <row r="10" spans="1:18" ht="15.75" x14ac:dyDescent="0.2">
      <c r="A10" s="314" t="s">
        <v>221</v>
      </c>
      <c r="B10" s="181">
        <v>1</v>
      </c>
      <c r="C10" s="292">
        <v>5000</v>
      </c>
      <c r="D10" s="291">
        <f t="shared" si="0"/>
        <v>5000</v>
      </c>
      <c r="E10" s="111"/>
      <c r="F10" s="20"/>
      <c r="G10" s="139">
        <f t="shared" si="8"/>
        <v>0</v>
      </c>
      <c r="H10" s="180" t="str">
        <f t="shared" si="9"/>
        <v/>
      </c>
      <c r="I10" s="21" t="str">
        <f t="shared" si="10"/>
        <v/>
      </c>
      <c r="J10" s="117"/>
      <c r="K10" s="42"/>
      <c r="L10" s="40" t="str">
        <f t="shared" si="11"/>
        <v/>
      </c>
      <c r="M10" s="139" t="str">
        <f t="shared" si="12"/>
        <v/>
      </c>
      <c r="N10" s="180" t="str">
        <f t="shared" si="13"/>
        <v/>
      </c>
      <c r="O10" s="106"/>
      <c r="Q10" s="343" t="str">
        <f t="shared" si="14"/>
        <v/>
      </c>
      <c r="R10" s="344" t="str">
        <f t="shared" si="15"/>
        <v/>
      </c>
    </row>
    <row r="11" spans="1:18" ht="15.75" x14ac:dyDescent="0.2">
      <c r="A11" s="314" t="s">
        <v>222</v>
      </c>
      <c r="B11" s="181">
        <v>1</v>
      </c>
      <c r="C11" s="292">
        <v>6000</v>
      </c>
      <c r="D11" s="291">
        <f t="shared" si="0"/>
        <v>6000</v>
      </c>
      <c r="E11" s="111"/>
      <c r="F11" s="20"/>
      <c r="G11" s="139">
        <f t="shared" si="8"/>
        <v>0</v>
      </c>
      <c r="H11" s="180" t="str">
        <f t="shared" si="9"/>
        <v/>
      </c>
      <c r="I11" s="21" t="str">
        <f t="shared" si="10"/>
        <v/>
      </c>
      <c r="J11" s="117"/>
      <c r="K11" s="42"/>
      <c r="L11" s="40" t="str">
        <f t="shared" si="11"/>
        <v/>
      </c>
      <c r="M11" s="139" t="str">
        <f t="shared" si="12"/>
        <v/>
      </c>
      <c r="N11" s="180" t="str">
        <f t="shared" si="13"/>
        <v/>
      </c>
      <c r="O11" s="106"/>
      <c r="Q11" s="343" t="str">
        <f t="shared" si="14"/>
        <v/>
      </c>
      <c r="R11" s="344" t="str">
        <f t="shared" si="15"/>
        <v/>
      </c>
    </row>
    <row r="12" spans="1:18" ht="15.75" x14ac:dyDescent="0.2">
      <c r="A12" s="314" t="s">
        <v>223</v>
      </c>
      <c r="B12" s="181">
        <v>1</v>
      </c>
      <c r="C12" s="292">
        <v>3500</v>
      </c>
      <c r="D12" s="291">
        <f t="shared" si="0"/>
        <v>3500</v>
      </c>
      <c r="E12" s="111"/>
      <c r="F12" s="20"/>
      <c r="G12" s="139">
        <f t="shared" si="8"/>
        <v>0</v>
      </c>
      <c r="H12" s="180" t="str">
        <f t="shared" si="9"/>
        <v/>
      </c>
      <c r="I12" s="21" t="str">
        <f t="shared" si="10"/>
        <v/>
      </c>
      <c r="J12" s="117"/>
      <c r="K12" s="42"/>
      <c r="L12" s="40" t="str">
        <f t="shared" si="11"/>
        <v/>
      </c>
      <c r="M12" s="139" t="str">
        <f t="shared" si="12"/>
        <v/>
      </c>
      <c r="N12" s="180" t="str">
        <f t="shared" si="13"/>
        <v/>
      </c>
      <c r="O12" s="106"/>
      <c r="Q12" s="343" t="str">
        <f t="shared" si="14"/>
        <v/>
      </c>
      <c r="R12" s="344" t="str">
        <f t="shared" si="15"/>
        <v/>
      </c>
    </row>
    <row r="13" spans="1:18" ht="15.75" x14ac:dyDescent="0.2">
      <c r="A13" s="314" t="s">
        <v>224</v>
      </c>
      <c r="B13" s="181">
        <v>1</v>
      </c>
      <c r="C13" s="292">
        <v>5200</v>
      </c>
      <c r="D13" s="291">
        <f t="shared" si="0"/>
        <v>5200</v>
      </c>
      <c r="E13" s="111"/>
      <c r="F13" s="20"/>
      <c r="G13" s="139">
        <f t="shared" si="8"/>
        <v>0</v>
      </c>
      <c r="H13" s="180" t="str">
        <f t="shared" si="9"/>
        <v/>
      </c>
      <c r="I13" s="21" t="str">
        <f t="shared" si="10"/>
        <v/>
      </c>
      <c r="J13" s="117"/>
      <c r="K13" s="42"/>
      <c r="L13" s="40" t="str">
        <f t="shared" si="11"/>
        <v/>
      </c>
      <c r="M13" s="139" t="str">
        <f t="shared" si="12"/>
        <v/>
      </c>
      <c r="N13" s="180" t="str">
        <f t="shared" si="13"/>
        <v/>
      </c>
      <c r="O13" s="106"/>
      <c r="Q13" s="343" t="str">
        <f t="shared" si="14"/>
        <v/>
      </c>
      <c r="R13" s="344" t="str">
        <f t="shared" si="15"/>
        <v/>
      </c>
    </row>
    <row r="14" spans="1:18" ht="15.75" x14ac:dyDescent="0.2">
      <c r="A14" s="314" t="s">
        <v>225</v>
      </c>
      <c r="B14" s="181">
        <v>1</v>
      </c>
      <c r="C14" s="292">
        <v>3000</v>
      </c>
      <c r="D14" s="291">
        <f t="shared" si="0"/>
        <v>3000</v>
      </c>
      <c r="E14" s="111"/>
      <c r="F14" s="20"/>
      <c r="G14" s="139">
        <f t="shared" si="8"/>
        <v>0</v>
      </c>
      <c r="H14" s="180" t="str">
        <f t="shared" si="9"/>
        <v/>
      </c>
      <c r="I14" s="21" t="str">
        <f t="shared" si="10"/>
        <v/>
      </c>
      <c r="J14" s="117"/>
      <c r="K14" s="42"/>
      <c r="L14" s="40" t="str">
        <f t="shared" si="11"/>
        <v/>
      </c>
      <c r="M14" s="139" t="str">
        <f t="shared" si="12"/>
        <v/>
      </c>
      <c r="N14" s="180" t="str">
        <f t="shared" si="13"/>
        <v/>
      </c>
      <c r="O14" s="106"/>
      <c r="Q14" s="343" t="str">
        <f t="shared" si="14"/>
        <v/>
      </c>
      <c r="R14" s="344" t="str">
        <f t="shared" si="15"/>
        <v/>
      </c>
    </row>
    <row r="15" spans="1:18" ht="15.75" x14ac:dyDescent="0.2">
      <c r="A15" s="314" t="s">
        <v>226</v>
      </c>
      <c r="B15" s="181">
        <v>50</v>
      </c>
      <c r="C15" s="292">
        <v>400</v>
      </c>
      <c r="D15" s="291">
        <f t="shared" si="0"/>
        <v>20000</v>
      </c>
      <c r="E15" s="111"/>
      <c r="F15" s="20"/>
      <c r="G15" s="139">
        <f t="shared" si="8"/>
        <v>0</v>
      </c>
      <c r="H15" s="180" t="str">
        <f t="shared" si="9"/>
        <v/>
      </c>
      <c r="I15" s="21" t="str">
        <f t="shared" si="10"/>
        <v/>
      </c>
      <c r="J15" s="117"/>
      <c r="K15" s="42"/>
      <c r="L15" s="40" t="str">
        <f t="shared" si="11"/>
        <v/>
      </c>
      <c r="M15" s="139" t="str">
        <f t="shared" si="12"/>
        <v/>
      </c>
      <c r="N15" s="180" t="str">
        <f t="shared" si="13"/>
        <v/>
      </c>
      <c r="O15" s="106"/>
      <c r="Q15" s="343" t="str">
        <f t="shared" si="14"/>
        <v/>
      </c>
      <c r="R15" s="344" t="str">
        <f t="shared" si="15"/>
        <v/>
      </c>
    </row>
    <row r="16" spans="1:18" ht="16.5" customHeight="1" x14ac:dyDescent="0.2">
      <c r="A16" s="314" t="s">
        <v>227</v>
      </c>
      <c r="B16" s="181">
        <v>1</v>
      </c>
      <c r="C16" s="292">
        <v>5000</v>
      </c>
      <c r="D16" s="291">
        <f t="shared" si="0"/>
        <v>5000</v>
      </c>
      <c r="E16" s="111"/>
      <c r="F16" s="20"/>
      <c r="G16" s="139">
        <f t="shared" si="8"/>
        <v>0</v>
      </c>
      <c r="H16" s="180" t="str">
        <f t="shared" si="9"/>
        <v/>
      </c>
      <c r="I16" s="21" t="str">
        <f t="shared" si="10"/>
        <v/>
      </c>
      <c r="J16" s="117"/>
      <c r="K16" s="42"/>
      <c r="L16" s="40" t="str">
        <f t="shared" si="11"/>
        <v/>
      </c>
      <c r="M16" s="139" t="str">
        <f t="shared" si="12"/>
        <v/>
      </c>
      <c r="N16" s="180" t="str">
        <f t="shared" si="13"/>
        <v/>
      </c>
      <c r="O16" s="106"/>
      <c r="Q16" s="343" t="str">
        <f t="shared" si="14"/>
        <v/>
      </c>
      <c r="R16" s="344" t="str">
        <f t="shared" si="15"/>
        <v/>
      </c>
    </row>
    <row r="17" spans="1:18" ht="15.75" x14ac:dyDescent="0.2">
      <c r="A17" s="314" t="s">
        <v>228</v>
      </c>
      <c r="B17" s="181">
        <v>1</v>
      </c>
      <c r="C17" s="292">
        <v>2000</v>
      </c>
      <c r="D17" s="291">
        <f t="shared" si="0"/>
        <v>2000</v>
      </c>
      <c r="E17" s="111"/>
      <c r="F17" s="20"/>
      <c r="G17" s="139">
        <f t="shared" si="8"/>
        <v>0</v>
      </c>
      <c r="H17" s="180" t="str">
        <f t="shared" si="9"/>
        <v/>
      </c>
      <c r="I17" s="21" t="str">
        <f t="shared" si="10"/>
        <v/>
      </c>
      <c r="J17" s="117"/>
      <c r="K17" s="42"/>
      <c r="L17" s="40" t="str">
        <f t="shared" si="11"/>
        <v/>
      </c>
      <c r="M17" s="139" t="str">
        <f t="shared" si="12"/>
        <v/>
      </c>
      <c r="N17" s="180" t="str">
        <f t="shared" si="13"/>
        <v/>
      </c>
      <c r="O17" s="106"/>
      <c r="Q17" s="343" t="str">
        <f t="shared" si="14"/>
        <v/>
      </c>
      <c r="R17" s="344" t="str">
        <f t="shared" si="15"/>
        <v/>
      </c>
    </row>
    <row r="18" spans="1:18" ht="16.5" thickBot="1" x14ac:dyDescent="0.25">
      <c r="A18" s="315" t="s">
        <v>229</v>
      </c>
      <c r="B18" s="295">
        <v>1</v>
      </c>
      <c r="C18" s="296">
        <v>2500</v>
      </c>
      <c r="D18" s="291">
        <f t="shared" si="0"/>
        <v>2500</v>
      </c>
      <c r="E18" s="111"/>
      <c r="F18" s="20"/>
      <c r="G18" s="139">
        <f t="shared" si="8"/>
        <v>0</v>
      </c>
      <c r="H18" s="180" t="str">
        <f t="shared" si="9"/>
        <v/>
      </c>
      <c r="I18" s="21" t="str">
        <f t="shared" si="10"/>
        <v/>
      </c>
      <c r="J18" s="117"/>
      <c r="K18" s="42"/>
      <c r="L18" s="40" t="str">
        <f t="shared" si="11"/>
        <v/>
      </c>
      <c r="M18" s="139" t="str">
        <f t="shared" si="12"/>
        <v/>
      </c>
      <c r="N18" s="180" t="str">
        <f t="shared" si="13"/>
        <v/>
      </c>
      <c r="O18" s="106"/>
      <c r="Q18" s="343" t="str">
        <f t="shared" si="14"/>
        <v/>
      </c>
      <c r="R18" s="344" t="str">
        <f t="shared" si="15"/>
        <v/>
      </c>
    </row>
    <row r="19" spans="1:18" ht="16.5" thickBot="1" x14ac:dyDescent="0.3">
      <c r="A19" s="398" t="s">
        <v>230</v>
      </c>
      <c r="B19" s="446"/>
      <c r="C19" s="446"/>
      <c r="D19" s="279">
        <f>SUM(D7:D18)</f>
        <v>76700</v>
      </c>
      <c r="E19" s="271"/>
      <c r="F19" s="272"/>
      <c r="G19" s="279">
        <f>SUM(G7:G18)</f>
        <v>0</v>
      </c>
      <c r="H19" s="273" t="str">
        <f>IF(G19=0,"",IF(OR(G19-$D19&gt;0,G19-$D19&lt;0),(G19-$D19)/$D19, ""))</f>
        <v/>
      </c>
      <c r="I19" s="274"/>
      <c r="J19" s="275"/>
      <c r="K19" s="276"/>
      <c r="L19" s="277"/>
      <c r="M19" s="279">
        <f>SUM(M7:M18)</f>
        <v>0</v>
      </c>
      <c r="N19" s="273" t="str">
        <f t="shared" ref="N19" si="16">IFERROR(IF(M19=0,"",IF(OR(M19-$D19&gt;0,M19-$D19&lt;0), (M19-$D19)/$D19, "")),"")</f>
        <v/>
      </c>
      <c r="O19" s="278"/>
      <c r="Q19" s="327"/>
      <c r="R19" s="279">
        <f>SUM(R7:R18)</f>
        <v>0</v>
      </c>
    </row>
    <row r="20" spans="1:18" ht="15" thickBot="1" x14ac:dyDescent="0.25">
      <c r="A20" s="110"/>
      <c r="B20" s="111"/>
      <c r="C20" s="111"/>
      <c r="D20" s="111"/>
      <c r="E20" s="111"/>
      <c r="F20" s="111"/>
      <c r="G20" s="111"/>
      <c r="H20" s="111"/>
      <c r="I20" s="111"/>
      <c r="J20" s="111"/>
      <c r="K20" s="111"/>
      <c r="L20" s="111"/>
      <c r="M20" s="111"/>
      <c r="N20" s="111"/>
      <c r="O20" s="111"/>
    </row>
    <row r="21" spans="1:18" ht="15.75" x14ac:dyDescent="0.25">
      <c r="A21" s="195" t="s">
        <v>231</v>
      </c>
      <c r="B21" s="196"/>
      <c r="C21" s="197"/>
      <c r="D21" s="196"/>
      <c r="E21" s="196"/>
      <c r="F21" s="196"/>
      <c r="G21" s="196"/>
      <c r="H21" s="196"/>
      <c r="I21" s="198"/>
      <c r="J21"/>
      <c r="K21"/>
      <c r="L21"/>
      <c r="M21"/>
      <c r="N21"/>
      <c r="O21"/>
    </row>
    <row r="22" spans="1:18" ht="15" x14ac:dyDescent="0.2">
      <c r="A22" s="199" t="s">
        <v>232</v>
      </c>
      <c r="B22" s="200"/>
      <c r="C22" s="200"/>
      <c r="D22" s="200"/>
      <c r="E22" s="200"/>
      <c r="F22" s="200"/>
      <c r="G22" s="200"/>
      <c r="H22" s="200"/>
      <c r="I22" s="201"/>
      <c r="J22"/>
      <c r="K22"/>
      <c r="L22"/>
      <c r="M22"/>
      <c r="N22"/>
      <c r="O22"/>
    </row>
    <row r="23" spans="1:18" ht="15" x14ac:dyDescent="0.2">
      <c r="A23" s="199" t="s">
        <v>233</v>
      </c>
      <c r="B23" s="200"/>
      <c r="C23" s="200"/>
      <c r="D23" s="200"/>
      <c r="E23" s="200"/>
      <c r="F23" s="200"/>
      <c r="G23" s="200"/>
      <c r="H23" s="200"/>
      <c r="I23" s="201"/>
      <c r="J23"/>
      <c r="K23"/>
      <c r="L23"/>
      <c r="M23"/>
      <c r="N23"/>
      <c r="O23"/>
    </row>
    <row r="24" spans="1:18" ht="15.75" thickBot="1" x14ac:dyDescent="0.25">
      <c r="A24" s="202" t="s">
        <v>234</v>
      </c>
      <c r="B24" s="203"/>
      <c r="C24" s="203"/>
      <c r="D24" s="203"/>
      <c r="E24" s="203"/>
      <c r="F24" s="203"/>
      <c r="G24" s="203"/>
      <c r="H24" s="203"/>
      <c r="I24" s="204"/>
      <c r="J24"/>
      <c r="K24"/>
      <c r="L24"/>
      <c r="M24"/>
      <c r="N24"/>
      <c r="O24"/>
    </row>
  </sheetData>
  <sheetProtection algorithmName="SHA-512" hashValue="sk0HS43ZaZag6ZSuA5XaKqkniVEaovXXoPvsqAGLmEZEg6n16fnkICmE97/xVK7Elp1AnkSMyIoA1VEJY1F9nA==" saltValue="zt/e9f7ijKtxnmWowRL1qA==" spinCount="100000" sheet="1" formatCells="0" formatColumns="0" formatRows="0"/>
  <mergeCells count="6">
    <mergeCell ref="A19:C19"/>
    <mergeCell ref="Q5:R5"/>
    <mergeCell ref="A2:O2"/>
    <mergeCell ref="A5:D5"/>
    <mergeCell ref="F5:I5"/>
    <mergeCell ref="K5:O5"/>
  </mergeCells>
  <conditionalFormatting sqref="H7:H19">
    <cfRule type="cellIs" dxfId="4" priority="3" operator="greaterThan">
      <formula>0</formula>
    </cfRule>
  </conditionalFormatting>
  <conditionalFormatting sqref="N7:N19">
    <cfRule type="cellIs" dxfId="3" priority="2" operator="greaterThan">
      <formula>0</formula>
    </cfRule>
  </conditionalFormatting>
  <dataValidations count="1">
    <dataValidation type="list" allowBlank="1" showInputMessage="1" showErrorMessage="1" sqref="K7:K18" xr:uid="{00000000-0002-0000-0800-000000000000}">
      <formula1>"מאשר, מאשר חלקי"</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74E3F86D58734C7AA1EEF000005FC8B6" ma:contentTypeVersion="1" ma:contentTypeDescription="צור מסמך חדש." ma:contentTypeScope="" ma:versionID="ae5ff37499b070873e287761911273f1">
  <xsd:schema xmlns:xsd="http://www.w3.org/2001/XMLSchema" xmlns:xs="http://www.w3.org/2001/XMLSchema" xmlns:p="http://schemas.microsoft.com/office/2006/metadata/properties" xmlns:ns1="http://schemas.microsoft.com/sharepoint/v3" targetNamespace="http://schemas.microsoft.com/office/2006/metadata/properties" ma:root="true" ma:fieldsID="08da46b6ae811ef844734bd8bf08ae2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33A8FAE-310F-4E57-ABE2-96EC5CF7E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2A1DB9-44D2-4094-86DF-EE3D7A44FF11}">
  <ds:schemaRefs>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www.w3.org/XML/1998/namespace"/>
    <ds:schemaRef ds:uri="http://purl.org/dc/dcmitype/"/>
    <ds:schemaRef ds:uri="http://purl.org/dc/elements/1.1/"/>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פתיח </vt:lpstr>
      <vt:lpstr>שאלון-חובה</vt:lpstr>
      <vt:lpstr>מקור</vt:lpstr>
      <vt:lpstr>כיתת תקשורת</vt:lpstr>
      <vt:lpstr>כיתה רב נכותי</vt:lpstr>
      <vt:lpstr>פיזיותרפיה</vt:lpstr>
      <vt:lpstr>ריפוי בעיסוק</vt:lpstr>
      <vt:lpstr>קלינאי תקשורת</vt:lpstr>
      <vt:lpstr>סנוזלן </vt:lpstr>
      <vt:lpstr>מתקני חצר</vt:lpstr>
      <vt:lpstr>סיכום למגיש הבקשה</vt:lpstr>
      <vt:lpstr>ריכוז נתונים - סיכום</vt:lpstr>
      <vt:lpstr>Sheet1</vt:lpstr>
      <vt:lpstr>מקור!_ftn2</vt:lpstr>
      <vt:lpstr>מקור!_ftn3</vt:lpstr>
      <vt:lpstr>מקור!_ftn4</vt:lpstr>
      <vt:lpstr>מקור!_ftnref1</vt:lpstr>
      <vt:lpstr>מקור!_ftnref2</vt:lpstr>
      <vt:lpstr>מקור!_ftnref3</vt:lpstr>
      <vt:lpstr>מקור!_ftnref4</vt:lpstr>
      <vt:lpstr>'כיתה רב נכותי'!Print_Area</vt:lpstr>
      <vt:lpstr>מקור!Print_Area</vt:lpstr>
      <vt:lpstr>'מתקני חצר'!Print_Area</vt:lpstr>
      <vt:lpstr>'סיכום למגיש הבקשה'!Print_Area</vt:lpstr>
      <vt:lpstr>פיזיותרפיה!Print_Area</vt:lpstr>
      <vt:lpstr>'פתיח '!Print_Area</vt:lpstr>
      <vt:lpstr>'ריכוז נתונים - סיכום'!Print_Area</vt:lpstr>
      <vt:lpstr>'ריפוי בעיסוק'!Print_Area</vt:lpstr>
      <vt:lpstr>'שאלון-חובה'!Print_Area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Nurcery</dc:title>
  <dc:creator>Vadim</dc:creator>
  <cp:lastModifiedBy>Windows User</cp:lastModifiedBy>
  <cp:lastPrinted>2019-04-02T09:30:22Z</cp:lastPrinted>
  <dcterms:created xsi:type="dcterms:W3CDTF">2018-05-30T07:44:05Z</dcterms:created>
  <dcterms:modified xsi:type="dcterms:W3CDTF">2024-03-25T05:35:00Z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ContentTypeId">
    <vt:lpwstr>0x01010074E3F86D58734C7AA1EEF000005FC8B6</vt:lpwstr>
  </property>
  <property fmtid="{D5CDD505-2E9C-101B-9397-08002B2CF9AE}" pid="9" name="Order">
    <vt:r8>9400</vt:r8>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